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H:\Matějka Ondřej\Akce 2026\Buzulucká parkoviště trafačka\PD\F. Soupis prací\"/>
    </mc:Choice>
  </mc:AlternateContent>
  <xr:revisionPtr revIDLastSave="0" documentId="13_ncr:1_{28276215-9C17-40EC-BF61-8DBE11F8108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e stavby" sheetId="1" r:id="rId1"/>
    <sheet name="1 - Rekonstrukce parkoviště" sheetId="2" r:id="rId2"/>
    <sheet name="VON - Vedlejší a ostatní ..." sheetId="3" r:id="rId3"/>
  </sheets>
  <definedNames>
    <definedName name="_xlnm._FilterDatabase" localSheetId="1" hidden="1">'1 - Rekonstrukce parkoviště'!$C$87:$K$306</definedName>
    <definedName name="_xlnm._FilterDatabase" localSheetId="2" hidden="1">'VON - Vedlejší a ostatní ...'!$C$82:$K$94</definedName>
    <definedName name="_xlnm.Print_Titles" localSheetId="1">'1 - Rekonstrukce parkoviště'!$87:$87</definedName>
    <definedName name="_xlnm.Print_Titles" localSheetId="0">'Rekapitulace stavby'!$52:$52</definedName>
    <definedName name="_xlnm.Print_Titles" localSheetId="2">'VON - Vedlejší a ostatní ...'!$82:$82</definedName>
    <definedName name="_xlnm.Print_Area" localSheetId="1">'1 - Rekonstrukce parkoviště'!$C$45:$J$69,'1 - Rekonstrukce parkoviště'!$C$75:$K$306</definedName>
    <definedName name="_xlnm.Print_Area" localSheetId="0">'Rekapitulace stavby'!$D$4:$AO$36,'Rekapitulace stavby'!$C$42:$AQ$57</definedName>
    <definedName name="_xlnm.Print_Area" localSheetId="2">'VON - Vedlejší a ostatní ...'!$C$45:$J$64,'VON - Vedlejší a ostatní ...'!$C$70:$K$94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55" i="3" s="1"/>
  <c r="J17" i="3"/>
  <c r="J12" i="3"/>
  <c r="J52" i="3" s="1"/>
  <c r="E7" i="3"/>
  <c r="E73" i="3" s="1"/>
  <c r="J37" i="2"/>
  <c r="J36" i="2"/>
  <c r="AY55" i="1" s="1"/>
  <c r="J35" i="2"/>
  <c r="AX55" i="1" s="1"/>
  <c r="BI305" i="2"/>
  <c r="BH305" i="2"/>
  <c r="BG305" i="2"/>
  <c r="BF305" i="2"/>
  <c r="T305" i="2"/>
  <c r="T304" i="2"/>
  <c r="R305" i="2"/>
  <c r="R304" i="2" s="1"/>
  <c r="P305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T190" i="2" s="1"/>
  <c r="R191" i="2"/>
  <c r="R190" i="2" s="1"/>
  <c r="P191" i="2"/>
  <c r="P190" i="2"/>
  <c r="BI189" i="2"/>
  <c r="BH189" i="2"/>
  <c r="BG189" i="2"/>
  <c r="BF189" i="2"/>
  <c r="T189" i="2"/>
  <c r="T188" i="2" s="1"/>
  <c r="R189" i="2"/>
  <c r="R188" i="2"/>
  <c r="P189" i="2"/>
  <c r="P188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6" i="2"/>
  <c r="BH96" i="2"/>
  <c r="F36" i="2" s="1"/>
  <c r="BG96" i="2"/>
  <c r="BF96" i="2"/>
  <c r="T96" i="2"/>
  <c r="R96" i="2"/>
  <c r="P96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 s="1"/>
  <c r="J17" i="2"/>
  <c r="J12" i="2"/>
  <c r="J82" i="2" s="1"/>
  <c r="E7" i="2"/>
  <c r="E48" i="2" s="1"/>
  <c r="L50" i="1"/>
  <c r="AM50" i="1"/>
  <c r="AM49" i="1"/>
  <c r="L49" i="1"/>
  <c r="AM47" i="1"/>
  <c r="L47" i="1"/>
  <c r="L45" i="1"/>
  <c r="L44" i="1"/>
  <c r="BK94" i="3"/>
  <c r="BK166" i="2"/>
  <c r="J229" i="2"/>
  <c r="J251" i="2"/>
  <c r="J144" i="2"/>
  <c r="BK148" i="2"/>
  <c r="J266" i="2"/>
  <c r="BK162" i="2"/>
  <c r="BK241" i="2"/>
  <c r="BK158" i="2"/>
  <c r="J305" i="2"/>
  <c r="J298" i="2"/>
  <c r="J158" i="2"/>
  <c r="J172" i="2"/>
  <c r="BK253" i="2"/>
  <c r="BK136" i="2"/>
  <c r="BK295" i="2"/>
  <c r="AS54" i="1"/>
  <c r="BK181" i="2"/>
  <c r="J91" i="3"/>
  <c r="J87" i="3"/>
  <c r="J268" i="2"/>
  <c r="BK120" i="2"/>
  <c r="J118" i="2"/>
  <c r="J204" i="2"/>
  <c r="J100" i="2"/>
  <c r="J239" i="2"/>
  <c r="J148" i="2"/>
  <c r="BK222" i="2"/>
  <c r="J295" i="2"/>
  <c r="J189" i="2"/>
  <c r="BK293" i="2"/>
  <c r="BK226" i="2"/>
  <c r="J151" i="2"/>
  <c r="BK271" i="2"/>
  <c r="J174" i="2"/>
  <c r="J94" i="3"/>
  <c r="J290" i="2"/>
  <c r="J166" i="2"/>
  <c r="J132" i="2"/>
  <c r="BK239" i="2"/>
  <c r="J261" i="2"/>
  <c r="J200" i="2"/>
  <c r="BK191" i="2"/>
  <c r="J243" i="2"/>
  <c r="J120" i="2"/>
  <c r="J273" i="2"/>
  <c r="J191" i="2"/>
  <c r="J253" i="2"/>
  <c r="BK185" i="2"/>
  <c r="BK118" i="2"/>
  <c r="J86" i="3"/>
  <c r="BK86" i="3"/>
  <c r="BK302" i="2"/>
  <c r="J282" i="2"/>
  <c r="J160" i="2"/>
  <c r="BK251" i="2"/>
  <c r="BK105" i="2"/>
  <c r="BK200" i="2"/>
  <c r="J241" i="2"/>
  <c r="BK189" i="2"/>
  <c r="BK218" i="2"/>
  <c r="BK91" i="2"/>
  <c r="BK144" i="2"/>
  <c r="BK290" i="2"/>
  <c r="J175" i="2"/>
  <c r="BK277" i="2"/>
  <c r="BK204" i="2"/>
  <c r="J88" i="3"/>
  <c r="J114" i="2"/>
  <c r="BK298" i="2"/>
  <c r="J218" i="2"/>
  <c r="BK140" i="2"/>
  <c r="BK214" i="2"/>
  <c r="J271" i="2"/>
  <c r="BK160" i="2"/>
  <c r="J258" i="2"/>
  <c r="J208" i="2"/>
  <c r="BK273" i="2"/>
  <c r="BK154" i="2"/>
  <c r="BK263" i="2"/>
  <c r="J91" i="2"/>
  <c r="BK231" i="2"/>
  <c r="J162" i="2"/>
  <c r="BK91" i="3"/>
  <c r="J300" i="2"/>
  <c r="BK174" i="2"/>
  <c r="BK258" i="2"/>
  <c r="BK110" i="2"/>
  <c r="J263" i="2"/>
  <c r="J231" i="2"/>
  <c r="J156" i="2"/>
  <c r="BK235" i="2"/>
  <c r="J286" i="2"/>
  <c r="J181" i="2"/>
  <c r="BK275" i="2"/>
  <c r="BK156" i="2"/>
  <c r="BK88" i="3"/>
  <c r="BK305" i="2"/>
  <c r="BK286" i="2"/>
  <c r="J105" i="2"/>
  <c r="BK175" i="2"/>
  <c r="BK260" i="2"/>
  <c r="J154" i="2"/>
  <c r="J235" i="2"/>
  <c r="BK261" i="2"/>
  <c r="J293" i="2"/>
  <c r="J136" i="2"/>
  <c r="J275" i="2"/>
  <c r="BK196" i="2"/>
  <c r="BK282" i="2"/>
  <c r="BK172" i="2"/>
  <c r="BK87" i="3"/>
  <c r="J302" i="2"/>
  <c r="BK266" i="2"/>
  <c r="BK127" i="2"/>
  <c r="J226" i="2"/>
  <c r="J277" i="2"/>
  <c r="BK179" i="2"/>
  <c r="J214" i="2"/>
  <c r="BK268" i="2"/>
  <c r="BK96" i="2"/>
  <c r="BK210" i="2"/>
  <c r="J110" i="2"/>
  <c r="BK243" i="2"/>
  <c r="J96" i="2"/>
  <c r="BK229" i="2"/>
  <c r="J92" i="3"/>
  <c r="BK300" i="2"/>
  <c r="J179" i="2"/>
  <c r="BK100" i="2"/>
  <c r="BK114" i="2"/>
  <c r="J210" i="2"/>
  <c r="J127" i="2"/>
  <c r="J222" i="2"/>
  <c r="J140" i="2"/>
  <c r="BK151" i="2"/>
  <c r="J196" i="2"/>
  <c r="BK132" i="2"/>
  <c r="J260" i="2"/>
  <c r="J185" i="2"/>
  <c r="BK208" i="2"/>
  <c r="BK92" i="3"/>
  <c r="P195" i="2" l="1"/>
  <c r="BK90" i="2"/>
  <c r="P257" i="2"/>
  <c r="BK195" i="2"/>
  <c r="J195" i="2"/>
  <c r="J64" i="2" s="1"/>
  <c r="P292" i="2"/>
  <c r="T262" i="2"/>
  <c r="P262" i="2"/>
  <c r="R262" i="2"/>
  <c r="P90" i="3"/>
  <c r="P90" i="2"/>
  <c r="P89" i="2"/>
  <c r="P88" i="2" s="1"/>
  <c r="AU55" i="1" s="1"/>
  <c r="R257" i="2"/>
  <c r="T90" i="3"/>
  <c r="BK262" i="2"/>
  <c r="J262" i="2"/>
  <c r="J66" i="2"/>
  <c r="P85" i="3"/>
  <c r="BK93" i="3"/>
  <c r="J93" i="3"/>
  <c r="J63" i="3" s="1"/>
  <c r="T90" i="2"/>
  <c r="T89" i="2" s="1"/>
  <c r="T88" i="2" s="1"/>
  <c r="BK257" i="2"/>
  <c r="J257" i="2"/>
  <c r="J65" i="2" s="1"/>
  <c r="T292" i="2"/>
  <c r="R85" i="3"/>
  <c r="P93" i="3"/>
  <c r="R90" i="2"/>
  <c r="R89" i="2" s="1"/>
  <c r="R88" i="2" s="1"/>
  <c r="T257" i="2"/>
  <c r="BK85" i="3"/>
  <c r="R90" i="3"/>
  <c r="T195" i="2"/>
  <c r="R292" i="2"/>
  <c r="BK90" i="3"/>
  <c r="BK84" i="3" s="1"/>
  <c r="BK83" i="3" s="1"/>
  <c r="J83" i="3" s="1"/>
  <c r="J59" i="3" s="1"/>
  <c r="R93" i="3"/>
  <c r="R195" i="2"/>
  <c r="BK292" i="2"/>
  <c r="J292" i="2"/>
  <c r="J67" i="2"/>
  <c r="T85" i="3"/>
  <c r="T93" i="3"/>
  <c r="BK188" i="2"/>
  <c r="J188" i="2" s="1"/>
  <c r="J62" i="2" s="1"/>
  <c r="BK304" i="2"/>
  <c r="J304" i="2" s="1"/>
  <c r="J68" i="2" s="1"/>
  <c r="BK190" i="2"/>
  <c r="J190" i="2" s="1"/>
  <c r="J63" i="2" s="1"/>
  <c r="BE88" i="3"/>
  <c r="J90" i="2"/>
  <c r="J61" i="2"/>
  <c r="E48" i="3"/>
  <c r="F80" i="3"/>
  <c r="J77" i="3"/>
  <c r="BE91" i="3"/>
  <c r="BE87" i="3"/>
  <c r="BE92" i="3"/>
  <c r="BE86" i="3"/>
  <c r="BE94" i="3"/>
  <c r="J52" i="2"/>
  <c r="E78" i="2"/>
  <c r="BE100" i="2"/>
  <c r="BE148" i="2"/>
  <c r="BE222" i="2"/>
  <c r="BE226" i="2"/>
  <c r="BE239" i="2"/>
  <c r="BE258" i="2"/>
  <c r="BE260" i="2"/>
  <c r="BE268" i="2"/>
  <c r="BE305" i="2"/>
  <c r="BE110" i="2"/>
  <c r="BE114" i="2"/>
  <c r="BE136" i="2"/>
  <c r="BE156" i="2"/>
  <c r="BE241" i="2"/>
  <c r="BE271" i="2"/>
  <c r="BE286" i="2"/>
  <c r="BE293" i="2"/>
  <c r="BE151" i="2"/>
  <c r="BE166" i="2"/>
  <c r="BE175" i="2"/>
  <c r="BE200" i="2"/>
  <c r="BE235" i="2"/>
  <c r="BE277" i="2"/>
  <c r="BE181" i="2"/>
  <c r="BE204" i="2"/>
  <c r="BE208" i="2"/>
  <c r="BE210" i="2"/>
  <c r="BE214" i="2"/>
  <c r="BE253" i="2"/>
  <c r="BE275" i="2"/>
  <c r="BE282" i="2"/>
  <c r="F55" i="2"/>
  <c r="BE96" i="2"/>
  <c r="BE105" i="2"/>
  <c r="BE127" i="2"/>
  <c r="BE172" i="2"/>
  <c r="BE179" i="2"/>
  <c r="BE266" i="2"/>
  <c r="BE120" i="2"/>
  <c r="BE162" i="2"/>
  <c r="BE174" i="2"/>
  <c r="BE196" i="2"/>
  <c r="BE218" i="2"/>
  <c r="BE229" i="2"/>
  <c r="BE251" i="2"/>
  <c r="BE273" i="2"/>
  <c r="BE140" i="2"/>
  <c r="BE144" i="2"/>
  <c r="BE158" i="2"/>
  <c r="BE160" i="2"/>
  <c r="BE231" i="2"/>
  <c r="BE243" i="2"/>
  <c r="BE261" i="2"/>
  <c r="BE263" i="2"/>
  <c r="BE290" i="2"/>
  <c r="BE154" i="2"/>
  <c r="BE185" i="2"/>
  <c r="BE189" i="2"/>
  <c r="BE191" i="2"/>
  <c r="BE295" i="2"/>
  <c r="BE298" i="2"/>
  <c r="BE300" i="2"/>
  <c r="BE302" i="2"/>
  <c r="BC55" i="1"/>
  <c r="BE91" i="2"/>
  <c r="BE118" i="2"/>
  <c r="BE132" i="2"/>
  <c r="F34" i="3"/>
  <c r="BA56" i="1" s="1"/>
  <c r="F37" i="3"/>
  <c r="BD56" i="1" s="1"/>
  <c r="F36" i="3"/>
  <c r="BC56" i="1" s="1"/>
  <c r="BC54" i="1" s="1"/>
  <c r="W32" i="1" s="1"/>
  <c r="F35" i="3"/>
  <c r="BB56" i="1" s="1"/>
  <c r="F34" i="2"/>
  <c r="BA55" i="1" s="1"/>
  <c r="J34" i="3"/>
  <c r="AW56" i="1" s="1"/>
  <c r="F35" i="2"/>
  <c r="BB55" i="1"/>
  <c r="F37" i="2"/>
  <c r="BD55" i="1"/>
  <c r="J34" i="2"/>
  <c r="AW55" i="1" s="1"/>
  <c r="T84" i="3" l="1"/>
  <c r="T83" i="3" s="1"/>
  <c r="J90" i="3"/>
  <c r="J62" i="3" s="1"/>
  <c r="P84" i="3"/>
  <c r="P83" i="3" s="1"/>
  <c r="AU56" i="1" s="1"/>
  <c r="AU54" i="1" s="1"/>
  <c r="R84" i="3"/>
  <c r="R83" i="3" s="1"/>
  <c r="BK89" i="2"/>
  <c r="BK88" i="2"/>
  <c r="J88" i="2"/>
  <c r="J30" i="2" s="1"/>
  <c r="AG55" i="1" s="1"/>
  <c r="AN55" i="1" s="1"/>
  <c r="J85" i="3"/>
  <c r="J61" i="3" s="1"/>
  <c r="J84" i="3"/>
  <c r="J60" i="3" s="1"/>
  <c r="J33" i="2"/>
  <c r="AV55" i="1" s="1"/>
  <c r="AT55" i="1" s="1"/>
  <c r="J30" i="3"/>
  <c r="AG56" i="1" s="1"/>
  <c r="F33" i="2"/>
  <c r="AZ55" i="1" s="1"/>
  <c r="BA54" i="1"/>
  <c r="AW54" i="1" s="1"/>
  <c r="AK30" i="1" s="1"/>
  <c r="BB54" i="1"/>
  <c r="AX54" i="1" s="1"/>
  <c r="J33" i="3"/>
  <c r="AV56" i="1" s="1"/>
  <c r="AT56" i="1" s="1"/>
  <c r="BD54" i="1"/>
  <c r="W33" i="1"/>
  <c r="AY54" i="1"/>
  <c r="F33" i="3"/>
  <c r="AZ56" i="1" s="1"/>
  <c r="AN56" i="1" l="1"/>
  <c r="J89" i="2"/>
  <c r="J60" i="2"/>
  <c r="J59" i="2"/>
  <c r="J39" i="3"/>
  <c r="J39" i="2"/>
  <c r="AG54" i="1"/>
  <c r="AK26" i="1" s="1"/>
  <c r="AZ54" i="1"/>
  <c r="W29" i="1" s="1"/>
  <c r="W30" i="1"/>
  <c r="W31" i="1"/>
  <c r="AV54" i="1" l="1"/>
  <c r="AK29" i="1"/>
  <c r="AK35" i="1" s="1"/>
  <c r="AT54" i="1" l="1"/>
  <c r="AN54" i="1" l="1"/>
</calcChain>
</file>

<file path=xl/sharedStrings.xml><?xml version="1.0" encoding="utf-8"?>
<sst xmlns="http://schemas.openxmlformats.org/spreadsheetml/2006/main" count="2570" uniqueCount="544">
  <si>
    <t>Export Komplet</t>
  </si>
  <si>
    <t>VZ</t>
  </si>
  <si>
    <t>2.0</t>
  </si>
  <si>
    <t>ZAMOK</t>
  </si>
  <si>
    <t>False</t>
  </si>
  <si>
    <t>{626d16dc-522a-415a-bf84-909dfd6a7a48}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</si>
  <si>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</si>
  <si>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</si>
  <si>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</si>
  <si>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</si>
  <si>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</si>
  <si>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</si>
  <si>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</si>
  <si>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</si>
  <si>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10_R2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</si>
  <si>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</si>
  <si>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</si>
  <si>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parkoviště v areálu ZŠ Buzulucká</t>
  </si>
  <si>
    <t>KSO:</t>
  </si>
  <si>
    <t/>
  </si>
  <si>
    <t>CC-CZ:</t>
  </si>
  <si>
    <t>Místo:</t>
  </si>
  <si>
    <t>k.ú. Teplice-Řetenice</t>
  </si>
  <si>
    <t>Datum:</t>
  </si>
  <si>
    <t>19. 12. 2025</t>
  </si>
  <si>
    <t>Zadavatel:</t>
  </si>
  <si>
    <t>IČ:</t>
  </si>
  <si>
    <t>00266621</t>
  </si>
  <si>
    <t>Statutární město Teplice</t>
  </si>
  <si>
    <t>DIČ:</t>
  </si>
  <si>
    <t>CZ00266621</t>
  </si>
  <si>
    <t>Účastník:</t>
  </si>
  <si>
    <t>Vyplň údaj</t>
  </si>
  <si>
    <t>Projektant:</t>
  </si>
  <si>
    <t>10884548</t>
  </si>
  <si>
    <t xml:space="preserve">PROJEKTY CHLADNÝ s.r.o. </t>
  </si>
  <si>
    <t>CZ10884548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</si>
  <si>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</si>
  <si>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</si>
  <si>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</si>
  <si>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</si>
  <si>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</si>
  <si>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</si>
  <si>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</si>
  <si>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</si>
  <si>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</si>
  <si>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</si>
  <si>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</si>
  <si>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</si>
  <si>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</si>
  <si>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</si>
  <si>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</si>
  <si>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</si>
  <si>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</si>
  <si>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</si>
  <si>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</si>
  <si>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</si>
  <si>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</si>
  <si>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</si>
  <si>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</si>
  <si>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</si>
  <si>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</si>
  <si>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</si>
  <si>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</si>
  <si>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</si>
  <si>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</si>
  <si>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</si>
  <si>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</si>
  <si>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</si>
  <si>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</si>
  <si>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</si>
  <si>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</si>
  <si>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</si>
  <si>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</si>
  <si>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</si>
  <si>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</si>
  <si>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</si>
  <si>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</si>
  <si>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</si>
  <si>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</si>
  <si>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</si>
  <si>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</si>
  <si>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Rekonstrukce parkoviště</t>
  </si>
  <si>
    <t>STA</t>
  </si>
  <si>
    <t>{99647864-4f4a-4a7e-8b6d-2b903b914f10}</t>
  </si>
  <si>
    <t>2</t>
  </si>
  <si>
    <t>VON</t>
  </si>
  <si>
    <t>Vedlejší a ostatní náklady</t>
  </si>
  <si>
    <t>{7c6c4a2e-0b82-443c-b120-8462efd3d96d}</t>
  </si>
  <si>
    <t>KRYCÍ LIST SOUPISU PRACÍ</t>
  </si>
  <si>
    <t>Objekt:</t>
  </si>
  <si>
    <t>1 - Rekonstrukce parkoviště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</si>
  <si>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</si>
  <si>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</si>
  <si>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</si>
  <si>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</si>
  <si>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</si>
  <si>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</si>
  <si>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</si>
  <si>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</si>
  <si>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</si>
  <si>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</si>
  <si>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</si>
  <si>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</si>
  <si>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</si>
  <si>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</si>
  <si>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</si>
  <si>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</si>
  <si>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</si>
  <si>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</si>
  <si>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</si>
  <si>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</si>
  <si>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</si>
  <si>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</si>
  <si>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</si>
  <si>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</si>
  <si>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</si>
  <si>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</si>
  <si>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</si>
  <si>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</si>
  <si>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</si>
  <si>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</si>
  <si>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</si>
  <si>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113107163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</si>
  <si>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</si>
  <si>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m2</t>
  </si>
  <si>
    <t>CS ÚRS 2025 02</t>
  </si>
  <si>
    <t>4</t>
  </si>
  <si>
    <t>1277659447</t>
  </si>
  <si>
    <t>Online PSC</t>
  </si>
  <si>
    <t>https://podminky.urs.cz/item/CS_URS_2025_02/113107163</t>
  </si>
  <si>
    <t>VV</t>
  </si>
  <si>
    <t>Vybourání betonového krytu</t>
  </si>
  <si>
    <t>odstranění podkladních vrstev ze štěrkodrti - tl. 300 mm</t>
  </si>
  <si>
    <t>91,0</t>
  </si>
  <si>
    <t>113107173</t>
  </si>
  <si>
    <t>Odstranění podkladů nebo krytů strojně plochy jednotlivě přes 50 m2 do 200 m2 s přemístěním hmot na skládku na vzdálenost do 20 m nebo s naložením na dopravní prostředek z betonu prostého, o tl. vrstvy přes 300 do 400 mm</t>
  </si>
  <si>
    <t>-1903851786</t>
  </si>
  <si>
    <t>https://podminky.urs.cz/item/CS_URS_2025_02/113107173</t>
  </si>
  <si>
    <t>Vybourání betonového krytu - tl. 370 mm</t>
  </si>
  <si>
    <t>3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</si>
  <si>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</si>
  <si>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</si>
  <si>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-274902746</t>
  </si>
  <si>
    <t>https://podminky.urs.cz/item/CS_URS_2025_02/113107223</t>
  </si>
  <si>
    <t>Odstranění stávající vozovky</t>
  </si>
  <si>
    <t>odstranění podkladních vrstev ŠD tl. 220 mm</t>
  </si>
  <si>
    <t>977,0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</si>
  <si>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</si>
  <si>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</si>
  <si>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579687453</t>
  </si>
  <si>
    <t>https://podminky.urs.cz/item/CS_URS_2025_02/113107243</t>
  </si>
  <si>
    <t>odstranění asfaltových podkladních vrstev tl. 110 mm</t>
  </si>
  <si>
    <t>5</t>
  </si>
  <si>
    <t>113107324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</si>
  <si>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</si>
  <si>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-1371799507</t>
  </si>
  <si>
    <t>https://podminky.urs.cz/item/CS_URS_2025_02/113107324</t>
  </si>
  <si>
    <t>Odstranění štěrkového krytu v místě příjezdové cesty</t>
  </si>
  <si>
    <t>49,0</t>
  </si>
  <si>
    <t>6</t>
  </si>
  <si>
    <t>113154542</t>
  </si>
  <si>
    <t>Frézování živičného podkladu nebo krytu s naložením hmot na dopravní prostředek plochy přes 500 do 2 000 m2 pruhu šířky přes 1 m, tloušťky vrstvy 40 mm</t>
  </si>
  <si>
    <t>654623814</t>
  </si>
  <si>
    <t>https://podminky.urs.cz/item/CS_URS_2025_02/113154542</t>
  </si>
  <si>
    <t>7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</si>
  <si>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</si>
  <si>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</si>
  <si>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</si>
  <si>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664236898</t>
  </si>
  <si>
    <t>https://podminky.urs.cz/item/CS_URS_2025_02/113202111</t>
  </si>
  <si>
    <t>8</t>
  </si>
  <si>
    <t>121151113</t>
  </si>
  <si>
    <t>Sejmutí ornice strojně při souvislé ploše přes 100 do 500 m2, tl. vrstvy do 200 mm</t>
  </si>
  <si>
    <t>-57755102</t>
  </si>
  <si>
    <t>https://podminky.urs.cz/item/CS_URS_2025_02/121151113</t>
  </si>
  <si>
    <t>Odstranění zeleně mimo zpevněné plochy</t>
  </si>
  <si>
    <t>258,0</t>
  </si>
  <si>
    <t>Odstranění zeleně v místě navržených zpevněných ploch</t>
  </si>
  <si>
    <t>133,0</t>
  </si>
  <si>
    <t>Součet</t>
  </si>
  <si>
    <t>9</t>
  </si>
  <si>
    <t>122251101</t>
  </si>
  <si>
    <t>Odkopávky a prokopávky nezapažené strojně v hornině třídy těžitelnosti I skupiny 3 do 20 m3</t>
  </si>
  <si>
    <t>m3</t>
  </si>
  <si>
    <t>-1185398851</t>
  </si>
  <si>
    <t>https://podminky.urs.cz/item/CS_URS_2025_02/122251101</t>
  </si>
  <si>
    <t>výkop zeminy</t>
  </si>
  <si>
    <t>49,0*0,3</t>
  </si>
  <si>
    <t>10</t>
  </si>
  <si>
    <t>122251103</t>
  </si>
  <si>
    <t>Odkopávky a prokopávky nezapažené strojně v hornině třídy těžitelnosti I skupiny 3 přes 50 do 100 m3</t>
  </si>
  <si>
    <t>628125719</t>
  </si>
  <si>
    <t>https://podminky.urs.cz/item/CS_URS_2025_02/122251103</t>
  </si>
  <si>
    <t>133,0*0,47</t>
  </si>
  <si>
    <t>11</t>
  </si>
  <si>
    <t>122311101</t>
  </si>
  <si>
    <t>Odkopávky a prokopávky ručně zapažené i nezapažené v hornině třídy těžitelnosti II skupiny 4</t>
  </si>
  <si>
    <t>1694877747</t>
  </si>
  <si>
    <t>https://podminky.urs.cz/item/CS_URS_2025_02/122311101</t>
  </si>
  <si>
    <t>Ztížené ruční odkopávky v místě inženýrských sítí a kořenových systémů</t>
  </si>
  <si>
    <t>87,0*0,3+102,0*0,37</t>
  </si>
  <si>
    <t>122351104</t>
  </si>
  <si>
    <t>Odkopávky a prokopávky nezapažené strojně v hornině třídy těžitelnosti II skupiny 4 přes 100 do 500 m3</t>
  </si>
  <si>
    <t>-398175103</t>
  </si>
  <si>
    <t>https://podminky.urs.cz/item/CS_URS_2025_02/122351104</t>
  </si>
  <si>
    <t>Sanace podloží v místě vozovky</t>
  </si>
  <si>
    <t>937,0*0,3</t>
  </si>
  <si>
    <t>13</t>
  </si>
  <si>
    <t>129001101</t>
  </si>
  <si>
    <t>Příplatek k cenám vykopávek za ztížení vykopávky v blízkosti podzemního vedení nebo výbušnin v horninách jakékoliv třídy</t>
  </si>
  <si>
    <t>1389499161</t>
  </si>
  <si>
    <t>https://podminky.urs.cz/item/CS_URS_2025_02/129001101</t>
  </si>
  <si>
    <t>14</t>
  </si>
  <si>
    <t>162751134</t>
  </si>
  <si>
    <t>Vodorovné přemístění výkopku nebo sypaniny po suchu na obvyklém dopravním prostředku, bez naložení výkopku, avšak se složením bez rozhrnutí z horniny třídy těžitelnosti II skupiny 4 a 5 na vzdálenost přes 6 000 do 7 000 m</t>
  </si>
  <si>
    <t>-98675576</t>
  </si>
  <si>
    <t>https://podminky.urs.cz/item/CS_URS_2025_02/162751134</t>
  </si>
  <si>
    <t>14,7+62,51+63,84+281,1</t>
  </si>
  <si>
    <t>15</t>
  </si>
  <si>
    <t>171201231</t>
  </si>
  <si>
    <t>Poplatek za uložení stavebního odpadu na recyklační skládce (skládkovné) zeminy a kamení zatříděného do Katalogu odpadů pod kódem 17 05 04</t>
  </si>
  <si>
    <t>t</t>
  </si>
  <si>
    <t>-1663803484</t>
  </si>
  <si>
    <t>https://podminky.urs.cz/item/CS_URS_2025_02/171201231</t>
  </si>
  <si>
    <t>422,15*1,7 'Přepočtené koeficientem množství</t>
  </si>
  <si>
    <t>16</t>
  </si>
  <si>
    <t>181351103</t>
  </si>
  <si>
    <t>Rozprostření a urovnání ornice v rovině nebo ve svahu sklonu do 1:5 strojně při souvislé ploše přes 100 do 500 m2, tl. vrstvy do 200 mm</t>
  </si>
  <si>
    <t>-2028893780</t>
  </si>
  <si>
    <t>https://podminky.urs.cz/item/CS_URS_2025_02/181351103</t>
  </si>
  <si>
    <t>17</t>
  </si>
  <si>
    <t>181411131</t>
  </si>
  <si>
    <t>Založení trávníku na půdě předem připravené plochy do 1000 m2 výsevem včetně utažení parkového v rovině nebo na svahu do 1:5</t>
  </si>
  <si>
    <t>-1637060299</t>
  </si>
  <si>
    <t>https://podminky.urs.cz/item/CS_URS_2025_02/181411131</t>
  </si>
  <si>
    <t>18</t>
  </si>
  <si>
    <t>M</t>
  </si>
  <si>
    <t>00572410</t>
  </si>
  <si>
    <t>osivo směs travní parková</t>
  </si>
  <si>
    <t>kg</t>
  </si>
  <si>
    <t>-1470292873</t>
  </si>
  <si>
    <t>377*0,02 'Přepočtené koeficientem množství</t>
  </si>
  <si>
    <t>19</t>
  </si>
  <si>
    <t>181951114</t>
  </si>
  <si>
    <t>Úprava pláně vyrovnáním výškových rozdílů strojně v hornině třídy těžitelnosti II, skupiny 4 a 5 se zhutněním</t>
  </si>
  <si>
    <t>-2000535773</t>
  </si>
  <si>
    <t>https://podminky.urs.cz/item/CS_URS_2025_02/181951114</t>
  </si>
  <si>
    <t>20</t>
  </si>
  <si>
    <t>182303111</t>
  </si>
  <si>
    <t>Doplnění zeminy nebo substrátu na travnatých plochách tloušťky do 50 mm v rovině nebo na svahu do 1:5</t>
  </si>
  <si>
    <t>-1121512461</t>
  </si>
  <si>
    <t>https://podminky.urs.cz/item/CS_URS_2025_02/182303111</t>
  </si>
  <si>
    <t>Příprava pro výsadbu vzrostlé zeleně</t>
  </si>
  <si>
    <t>24,0</t>
  </si>
  <si>
    <t>10321100</t>
  </si>
  <si>
    <t>zahradní substrát pro výsadbu VL</t>
  </si>
  <si>
    <t>297106569</t>
  </si>
  <si>
    <t>pro záhony</t>
  </si>
  <si>
    <t>24,0*0,1</t>
  </si>
  <si>
    <t>pro stromy</t>
  </si>
  <si>
    <t>24,0*0,4</t>
  </si>
  <si>
    <t>22</t>
  </si>
  <si>
    <t>183106613</t>
  </si>
  <si>
    <t>Instalace protikořenových bariér do předem vyhloubené rýhy, včetně zásypu a hutnění v rovině nebo na svahu do 1:5, hloubky přes 700 do 1000 mm</t>
  </si>
  <si>
    <t>-83941929</t>
  </si>
  <si>
    <t>https://podminky.urs.cz/item/CS_URS_2025_02/183106613</t>
  </si>
  <si>
    <t>23</t>
  </si>
  <si>
    <t>28323113</t>
  </si>
  <si>
    <t>fólie HDPE tl 2,0mm</t>
  </si>
  <si>
    <t>685197344</t>
  </si>
  <si>
    <t>24</t>
  </si>
  <si>
    <t>184911161</t>
  </si>
  <si>
    <t>Mulčování záhonů kačírkem nebo drceným kamenivem tloušťky mulče přes 50 do 100 mm v rovině nebo na svahu do 1:5</t>
  </si>
  <si>
    <t>1095643206</t>
  </si>
  <si>
    <t>https://podminky.urs.cz/item/CS_URS_2025_02/184911161</t>
  </si>
  <si>
    <t>25</t>
  </si>
  <si>
    <t>58343959</t>
  </si>
  <si>
    <t>kamenivo drcené hrubé frakce 32/63</t>
  </si>
  <si>
    <t>-1059466095</t>
  </si>
  <si>
    <t>24*0,25 'Přepočtené koeficientem množství</t>
  </si>
  <si>
    <t>26</t>
  </si>
  <si>
    <t>184911421</t>
  </si>
  <si>
    <t>Mulčování vysazených rostlin mulčovací kůrou, tl. do 100 mm v rovině nebo na svahu do 1:5</t>
  </si>
  <si>
    <t>-1056822946</t>
  </si>
  <si>
    <t>https://podminky.urs.cz/item/CS_URS_2025_02/184911421</t>
  </si>
  <si>
    <t>27</t>
  </si>
  <si>
    <t>10391100</t>
  </si>
  <si>
    <t>kůra mulčovací VL</t>
  </si>
  <si>
    <t>-584910815</t>
  </si>
  <si>
    <t>24,0*0,05</t>
  </si>
  <si>
    <t>1,2*1,03 'Přepočtené koeficientem množství</t>
  </si>
  <si>
    <t>Zakládání</t>
  </si>
  <si>
    <t>28</t>
  </si>
  <si>
    <t>279232513R</t>
  </si>
  <si>
    <t>Oprava stávající podezdívky plotů</t>
  </si>
  <si>
    <t>200349503</t>
  </si>
  <si>
    <t>Vodorovné konstrukce</t>
  </si>
  <si>
    <t>29</t>
  </si>
  <si>
    <t>451579877</t>
  </si>
  <si>
    <t>Podklad nebo lože pod dlažbu (přídlažbu) Příplatek k cenám za každých dalších i započatých 10 mm tloušťky podkladu nebo lože ze štěrkopísku</t>
  </si>
  <si>
    <t>-432370952</t>
  </si>
  <si>
    <t>https://podminky.urs.cz/item/CS_URS_2025_02/451579877</t>
  </si>
  <si>
    <t>doplnění pod silniční panely - 60mm</t>
  </si>
  <si>
    <t>23*3,0*6</t>
  </si>
  <si>
    <t>Komunikace pozemní</t>
  </si>
  <si>
    <t>30</t>
  </si>
  <si>
    <t>564871011</t>
  </si>
  <si>
    <t>Podklad ze štěrkodrti ŠD s rozprostřením a zhutněním plochy jednotlivě do 100 m2, po zhutnění tl. 250 mm</t>
  </si>
  <si>
    <t>-389290475</t>
  </si>
  <si>
    <t>https://podminky.urs.cz/item/CS_URS_2025_02/564871011</t>
  </si>
  <si>
    <t>Dlážděný vjezd</t>
  </si>
  <si>
    <t>64,0</t>
  </si>
  <si>
    <t>31</t>
  </si>
  <si>
    <t>564871111</t>
  </si>
  <si>
    <t>Podklad ze štěrkodrti ŠD s rozprostřením a zhutněním plochy přes 100 m2, po zhutnění tl. 250 mm</t>
  </si>
  <si>
    <t>-653012823</t>
  </si>
  <si>
    <t>https://podminky.urs.cz/item/CS_URS_2025_02/564871111</t>
  </si>
  <si>
    <t>Komunikace ze zasakovací dlažby</t>
  </si>
  <si>
    <t>994,0</t>
  </si>
  <si>
    <t>32</t>
  </si>
  <si>
    <t>564871116</t>
  </si>
  <si>
    <t>Podklad ze štěrkodrti ŠD s rozprostřením a zhutněním plochy přes 100 m2, po zhutnění tl. 300 mm</t>
  </si>
  <si>
    <t>1508917860</t>
  </si>
  <si>
    <t>https://podminky.urs.cz/item/CS_URS_2025_02/564871116</t>
  </si>
  <si>
    <t>1093,0</t>
  </si>
  <si>
    <t>33</t>
  </si>
  <si>
    <t>571908111</t>
  </si>
  <si>
    <t>Kryt vymývaným dekoračním kamenivem (kačírkem) tl. 200 mm</t>
  </si>
  <si>
    <t>2045016046</t>
  </si>
  <si>
    <t>https://podminky.urs.cz/item/CS_URS_2025_02/571908111</t>
  </si>
  <si>
    <t>34</t>
  </si>
  <si>
    <t>573111112</t>
  </si>
  <si>
    <t>Postřik infiltrační PI z asfaltu silničního s posypem kamenivem, v množství 1,00 kg/m2</t>
  </si>
  <si>
    <t>1367640760</t>
  </si>
  <si>
    <t>https://podminky.urs.cz/item/CS_URS_2025_02/573111112</t>
  </si>
  <si>
    <t>napojení</t>
  </si>
  <si>
    <t>5,0</t>
  </si>
  <si>
    <t>35</t>
  </si>
  <si>
    <t>573231111</t>
  </si>
  <si>
    <t>Postřik spojovací PS bez posypu kamenivem ze silniční emulze, v množství 0,70 kg/m2</t>
  </si>
  <si>
    <t>495179315</t>
  </si>
  <si>
    <t>https://podminky.urs.cz/item/CS_URS_2025_02/573231111</t>
  </si>
  <si>
    <t>36</t>
  </si>
  <si>
    <t>577134111</t>
  </si>
  <si>
    <t>Asfaltový beton vrstva obrusná ACO 11 z nemodifikovaného asfaltu s rozprostřením a se zhutněním ACO 11+ v pruhu šířky přes 1,5 do 3 m, po zhutnění tl. 40 mm</t>
  </si>
  <si>
    <t>-1953842230</t>
  </si>
  <si>
    <t>https://podminky.urs.cz/item/CS_URS_2025_02/577134111</t>
  </si>
  <si>
    <t>37</t>
  </si>
  <si>
    <t>577165112</t>
  </si>
  <si>
    <t>Asfaltový beton vrstva ložní ACL 16 z nemodifikovaného asfaltu s rozprostřením a zhutněním ACL 16 + v pruhu šířky do 3 m, po zhutnění tl. 70 mm</t>
  </si>
  <si>
    <t>-2019079874</t>
  </si>
  <si>
    <t>https://podminky.urs.cz/item/CS_URS_2025_02/577165112</t>
  </si>
  <si>
    <t>38</t>
  </si>
  <si>
    <t>584121111</t>
  </si>
  <si>
    <t>Osazení silničních dílců ze železového betonu s podkladem z kameniva těženého do tl. 40 mm jakéhokoliv druhu a velikosti, na plochu jednotlivě přes 50 do 200 m2</t>
  </si>
  <si>
    <t>1915645262</t>
  </si>
  <si>
    <t>https://podminky.urs.cz/item/CS_URS_2025_02/584121111</t>
  </si>
  <si>
    <t>23*3,0</t>
  </si>
  <si>
    <t>39</t>
  </si>
  <si>
    <t>59381008</t>
  </si>
  <si>
    <t>panel silniční 3,00x1,00x0,18m</t>
  </si>
  <si>
    <t>kus</t>
  </si>
  <si>
    <t>-579492380</t>
  </si>
  <si>
    <t>23*1,01 'Přepočtené koeficientem množství</t>
  </si>
  <si>
    <t>40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</si>
  <si>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</si>
  <si>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</si>
  <si>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1718086121</t>
  </si>
  <si>
    <t>https://podminky.urs.cz/item/CS_URS_2025_02/596212211</t>
  </si>
  <si>
    <t>41</t>
  </si>
  <si>
    <t>596212214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</si>
  <si>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Příplatek k cenám za dlažbu z prvků dvou barev</t>
  </si>
  <si>
    <t>1738209781</t>
  </si>
  <si>
    <t>https://podminky.urs.cz/item/CS_URS_2025_02/596212214</t>
  </si>
  <si>
    <t>42</t>
  </si>
  <si>
    <t>59245020</t>
  </si>
  <si>
    <t>dlažba skladebná betonová 200x100mm tl 80mm přírodní</t>
  </si>
  <si>
    <t>928556759</t>
  </si>
  <si>
    <t>32*1,02 'Přepočtené koeficientem množství</t>
  </si>
  <si>
    <t>43</t>
  </si>
  <si>
    <t>59245005</t>
  </si>
  <si>
    <t>dlažba skladebná betonová 200x100mm tl 80mm barevná</t>
  </si>
  <si>
    <t>81862294</t>
  </si>
  <si>
    <t>44</t>
  </si>
  <si>
    <t>596412115</t>
  </si>
  <si>
    <t>Kladení dlažby z betonových vegetačních dlaždic pozemních komunikací s ložem z kameniva těženého nebo drceného tl. do 50 mm, s vyplněním spár a vegetačních otvorů, s hutněním vibrováním velikosti dlaždic do 0,09 m2 tl. 80 mm, pro plochy přes 300 m2</t>
  </si>
  <si>
    <t>1848974112</t>
  </si>
  <si>
    <t>https://podminky.urs.cz/item/CS_URS_2025_02/596412115</t>
  </si>
  <si>
    <t>šedá</t>
  </si>
  <si>
    <t>962,5</t>
  </si>
  <si>
    <t>červená - VDZ parkovacích míst</t>
  </si>
  <si>
    <t>31,5</t>
  </si>
  <si>
    <t>45</t>
  </si>
  <si>
    <t>59245035</t>
  </si>
  <si>
    <t>dlažba plošná vegetační betonová 200x200mm tl 80mm přírodní</t>
  </si>
  <si>
    <t>-1851209290</t>
  </si>
  <si>
    <t>962,5*1,01 'Přepočtené koeficientem množství</t>
  </si>
  <si>
    <t>46</t>
  </si>
  <si>
    <t>59245036</t>
  </si>
  <si>
    <t>dlažba plošná vegetační betonová 200x200mm tl 80mm barevná</t>
  </si>
  <si>
    <t>392633069</t>
  </si>
  <si>
    <t>31,5*1,03 'Přepočtené koeficientem množství</t>
  </si>
  <si>
    <t>Trubní vedení</t>
  </si>
  <si>
    <t>47</t>
  </si>
  <si>
    <t>899132111</t>
  </si>
  <si>
    <t>Výměna (výšková úprava) poklopu kanalizačního s rámem samonivelačním s ošetřením podkladních vrstev hloubky do 25 cm</t>
  </si>
  <si>
    <t>1150040664</t>
  </si>
  <si>
    <t>https://podminky.urs.cz/item/CS_URS_2025_02/899132111</t>
  </si>
  <si>
    <t>48</t>
  </si>
  <si>
    <t>55241033</t>
  </si>
  <si>
    <t>poklop šachtový litinový kruhový DN 600 bez ventilace tř D400 v samonivelačním rámu pro intenzivní provoz</t>
  </si>
  <si>
    <t>1361038649</t>
  </si>
  <si>
    <t>49</t>
  </si>
  <si>
    <t>59224011</t>
  </si>
  <si>
    <t>prstenec šachtový vyrovnávací betonový 625x100x60mm</t>
  </si>
  <si>
    <t>-1193591702</t>
  </si>
  <si>
    <t>Ostatní konstrukce a práce, bourání</t>
  </si>
  <si>
    <t>50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</si>
  <si>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</si>
  <si>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</si>
  <si>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-1829997149</t>
  </si>
  <si>
    <t>https://podminky.urs.cz/item/CS_URS_2025_02/916131213</t>
  </si>
  <si>
    <t>109,0+7,0+7,0+125,0</t>
  </si>
  <si>
    <t>51</t>
  </si>
  <si>
    <t>59217031</t>
  </si>
  <si>
    <t>obrubník silniční betonový 1000x150x250mm</t>
  </si>
  <si>
    <t>-1195492778</t>
  </si>
  <si>
    <t>109*1,02 'Přepočtené koeficientem množství</t>
  </si>
  <si>
    <t>52</t>
  </si>
  <si>
    <t>59217030</t>
  </si>
  <si>
    <t>obrubník silniční betonový přechodový 1000x150x150-250mm</t>
  </si>
  <si>
    <t>-1202884962</t>
  </si>
  <si>
    <t>7,0+7,0</t>
  </si>
  <si>
    <t>14*1,02 'Přepočtené koeficientem množství</t>
  </si>
  <si>
    <t>53</t>
  </si>
  <si>
    <t>59217072</t>
  </si>
  <si>
    <t>obrubník silniční betonový 1000x100x250mm</t>
  </si>
  <si>
    <t>-1941165432</t>
  </si>
  <si>
    <t>125*1,02 'Přepočtené koeficientem množství</t>
  </si>
  <si>
    <t>54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</si>
  <si>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</si>
  <si>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</si>
  <si>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-1355681676</t>
  </si>
  <si>
    <t>https://podminky.urs.cz/item/CS_URS_2025_02/916231213</t>
  </si>
  <si>
    <t>55</t>
  </si>
  <si>
    <t>59217016</t>
  </si>
  <si>
    <t>obrubník betonový chodníkový 1000x80x250mm</t>
  </si>
  <si>
    <t>1980723655</t>
  </si>
  <si>
    <t>13*1,02 'Přepočtené koeficientem množství</t>
  </si>
  <si>
    <t>56</t>
  </si>
  <si>
    <t>919726123</t>
  </si>
  <si>
    <t>Geotextilie netkaná pro ochranu, separaci nebo filtraci měrná hmotnost přes 300 do 500 g/m2</t>
  </si>
  <si>
    <t>1346227941</t>
  </si>
  <si>
    <t>https://podminky.urs.cz/item/CS_URS_2025_02/919726123</t>
  </si>
  <si>
    <t>P</t>
  </si>
  <si>
    <t>Poznámka k položce:_x000D_
400g/m2</t>
  </si>
  <si>
    <t>57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</si>
  <si>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</si>
  <si>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</si>
  <si>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1948376903</t>
  </si>
  <si>
    <t>https://podminky.urs.cz/item/CS_URS_2025_02/919732211</t>
  </si>
  <si>
    <t xml:space="preserve">Ošetření spáry podél obrub </t>
  </si>
  <si>
    <t>4,0</t>
  </si>
  <si>
    <t>58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</si>
  <si>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</si>
  <si>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</si>
  <si>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308140591</t>
  </si>
  <si>
    <t>https://podminky.urs.cz/item/CS_URS_2025_02/919732221</t>
  </si>
  <si>
    <t>Ošetření spáry asfaltového krytu</t>
  </si>
  <si>
    <t>15,0</t>
  </si>
  <si>
    <t>59</t>
  </si>
  <si>
    <t>919735113</t>
  </si>
  <si>
    <t>Řezání stávajícího živičného krytu nebo podkladu hloubky přes 100 do 150 mm</t>
  </si>
  <si>
    <t>1903455206</t>
  </si>
  <si>
    <t>https://podminky.urs.cz/item/CS_URS_2025_02/919735113</t>
  </si>
  <si>
    <t>997</t>
  </si>
  <si>
    <t>Přesun sutě</t>
  </si>
  <si>
    <t>60</t>
  </si>
  <si>
    <t>997221561</t>
  </si>
  <si>
    <t>Vodorovná doprava suti bez naložení, ale se složením a s hrubým urovnáním z kusových materiálů, na vzdálenost do 1 km</t>
  </si>
  <si>
    <t>1493820055</t>
  </si>
  <si>
    <t>https://podminky.urs.cz/item/CS_URS_2025_02/997221561</t>
  </si>
  <si>
    <t>61</t>
  </si>
  <si>
    <t>997221569</t>
  </si>
  <si>
    <t>Vodorovná doprava suti bez naložení, ale se složením a s hrubým urovnáním z kusových materiálů, na vzdálenost Příplatek k ceně za každý další započatý 1 km přes 1 km</t>
  </si>
  <si>
    <t>-1077574865</t>
  </si>
  <si>
    <t>https://podminky.urs.cz/item/CS_URS_2025_02/997221569</t>
  </si>
  <si>
    <t>1009,881*6 'Přepočtené koeficientem množství</t>
  </si>
  <si>
    <t>62</t>
  </si>
  <si>
    <t>997221861</t>
  </si>
  <si>
    <t>Poplatek za uložení stavebního odpadu na recyklační skládce (skládkovné) z prostého betonu zatříděného do Katalogu odpadů pod kódem 17 01 01</t>
  </si>
  <si>
    <t>-760055318</t>
  </si>
  <si>
    <t>https://podminky.urs.cz/item/CS_URS_2025_02/997221861</t>
  </si>
  <si>
    <t>63</t>
  </si>
  <si>
    <t>997221873</t>
  </si>
  <si>
    <t>-2034182861</t>
  </si>
  <si>
    <t>https://podminky.urs.cz/item/CS_URS_2025_02/997221873</t>
  </si>
  <si>
    <t>64</t>
  </si>
  <si>
    <t>997221875</t>
  </si>
  <si>
    <t>Poplatek za uložení stavebního odpadu na recyklační skládce (skládkovné) asfaltového bez obsahu dehtu zatříděného do Katalogu odpadů pod kódem 17 03 02</t>
  </si>
  <si>
    <t>5535006</t>
  </si>
  <si>
    <t>https://podminky.urs.cz/item/CS_URS_2025_02/997221875</t>
  </si>
  <si>
    <t>998</t>
  </si>
  <si>
    <t>Přesun hmot</t>
  </si>
  <si>
    <t>65</t>
  </si>
  <si>
    <t>998223011</t>
  </si>
  <si>
    <t>Přesun hmot pro pozemní komunikace s krytem dlážděným dopravní vzdálenost do 200 m jakékoliv délky objektu</t>
  </si>
  <si>
    <t>-1599335491</t>
  </si>
  <si>
    <t>https://podminky.urs.cz/item/CS_URS_2025_02/998223011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</si>
  <si>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</si>
  <si>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</si>
  <si>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</si>
  <si>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</si>
  <si>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</si>
  <si>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</si>
  <si>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</si>
  <si>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</si>
  <si>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</si>
  <si>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010001000</t>
  </si>
  <si>
    <t>Vytyčení stavby a podzemních zařízení + geodetické práce po stavbě</t>
  </si>
  <si>
    <t>kpl</t>
  </si>
  <si>
    <t>1024</t>
  </si>
  <si>
    <t>944074586</t>
  </si>
  <si>
    <t>013254000</t>
  </si>
  <si>
    <t>Dokumentace skutečného provedení stavby</t>
  </si>
  <si>
    <t>368054859</t>
  </si>
  <si>
    <t>012434000</t>
  </si>
  <si>
    <t>Geodetická aktualizační dokumentace (GAD DTM)</t>
  </si>
  <si>
    <t>1279895580</t>
  </si>
  <si>
    <t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</si>
  <si>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VRN3</t>
  </si>
  <si>
    <t>Zařízení staveniště</t>
  </si>
  <si>
    <t>030001000</t>
  </si>
  <si>
    <t>770238397</t>
  </si>
  <si>
    <t>034303000</t>
  </si>
  <si>
    <t>Dopravně inženýrská opatření</t>
  </si>
  <si>
    <t>1509591491</t>
  </si>
  <si>
    <t>VRN4</t>
  </si>
  <si>
    <t>Inženýrská činnost</t>
  </si>
  <si>
    <t>043134000</t>
  </si>
  <si>
    <t>Zkoušky zatěžovací</t>
  </si>
  <si>
    <t>ks</t>
  </si>
  <si>
    <t>-1155526603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</si>
</sst>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29001101" TargetMode="External"/><Relationship Id="rId18" Type="http://schemas.openxmlformats.org/officeDocument/2006/relationships/hyperlink" Target="https://podminky.urs.cz/item/CS_URS_2025_02/181951114" TargetMode="External"/><Relationship Id="rId26" Type="http://schemas.openxmlformats.org/officeDocument/2006/relationships/hyperlink" Target="https://podminky.urs.cz/item/CS_URS_2025_02/564871116" TargetMode="External"/><Relationship Id="rId39" Type="http://schemas.openxmlformats.org/officeDocument/2006/relationships/hyperlink" Target="https://podminky.urs.cz/item/CS_URS_2025_02/919726123" TargetMode="External"/><Relationship Id="rId21" Type="http://schemas.openxmlformats.org/officeDocument/2006/relationships/hyperlink" Target="https://podminky.urs.cz/item/CS_URS_2025_02/184911161" TargetMode="External"/><Relationship Id="rId34" Type="http://schemas.openxmlformats.org/officeDocument/2006/relationships/hyperlink" Target="https://podminky.urs.cz/item/CS_URS_2025_02/596212214" TargetMode="External"/><Relationship Id="rId42" Type="http://schemas.openxmlformats.org/officeDocument/2006/relationships/hyperlink" Target="https://podminky.urs.cz/item/CS_URS_2025_02/919735113" TargetMode="External"/><Relationship Id="rId47" Type="http://schemas.openxmlformats.org/officeDocument/2006/relationships/hyperlink" Target="https://podminky.urs.cz/item/CS_URS_2025_02/997221875" TargetMode="External"/><Relationship Id="rId50" Type="http://schemas.openxmlformats.org/officeDocument/2006/relationships/drawing" Target="../drawings/drawing2.xml"/><Relationship Id="rId7" Type="http://schemas.openxmlformats.org/officeDocument/2006/relationships/hyperlink" Target="https://podminky.urs.cz/item/CS_URS_2025_02/113202111" TargetMode="External"/><Relationship Id="rId2" Type="http://schemas.openxmlformats.org/officeDocument/2006/relationships/hyperlink" Target="https://podminky.urs.cz/item/CS_URS_2025_02/113107173" TargetMode="External"/><Relationship Id="rId16" Type="http://schemas.openxmlformats.org/officeDocument/2006/relationships/hyperlink" Target="https://podminky.urs.cz/item/CS_URS_2025_02/181351103" TargetMode="External"/><Relationship Id="rId29" Type="http://schemas.openxmlformats.org/officeDocument/2006/relationships/hyperlink" Target="https://podminky.urs.cz/item/CS_URS_2025_02/573231111" TargetMode="External"/><Relationship Id="rId11" Type="http://schemas.openxmlformats.org/officeDocument/2006/relationships/hyperlink" Target="https://podminky.urs.cz/item/CS_URS_2025_02/122311101" TargetMode="External"/><Relationship Id="rId24" Type="http://schemas.openxmlformats.org/officeDocument/2006/relationships/hyperlink" Target="https://podminky.urs.cz/item/CS_URS_2025_02/564871011" TargetMode="External"/><Relationship Id="rId32" Type="http://schemas.openxmlformats.org/officeDocument/2006/relationships/hyperlink" Target="https://podminky.urs.cz/item/CS_URS_2025_02/584121111" TargetMode="External"/><Relationship Id="rId37" Type="http://schemas.openxmlformats.org/officeDocument/2006/relationships/hyperlink" Target="https://podminky.urs.cz/item/CS_URS_2025_02/916131213" TargetMode="External"/><Relationship Id="rId40" Type="http://schemas.openxmlformats.org/officeDocument/2006/relationships/hyperlink" Target="https://podminky.urs.cz/item/CS_URS_2025_02/919732211" TargetMode="External"/><Relationship Id="rId45" Type="http://schemas.openxmlformats.org/officeDocument/2006/relationships/hyperlink" Target="https://podminky.urs.cz/item/CS_URS_2025_02/997221861" TargetMode="External"/><Relationship Id="rId5" Type="http://schemas.openxmlformats.org/officeDocument/2006/relationships/hyperlink" Target="https://podminky.urs.cz/item/CS_URS_2025_02/113107324" TargetMode="External"/><Relationship Id="rId15" Type="http://schemas.openxmlformats.org/officeDocument/2006/relationships/hyperlink" Target="https://podminky.urs.cz/item/CS_URS_2025_02/171201231" TargetMode="External"/><Relationship Id="rId23" Type="http://schemas.openxmlformats.org/officeDocument/2006/relationships/hyperlink" Target="https://podminky.urs.cz/item/CS_URS_2025_02/451579877" TargetMode="External"/><Relationship Id="rId28" Type="http://schemas.openxmlformats.org/officeDocument/2006/relationships/hyperlink" Target="https://podminky.urs.cz/item/CS_URS_2025_02/573111112" TargetMode="External"/><Relationship Id="rId36" Type="http://schemas.openxmlformats.org/officeDocument/2006/relationships/hyperlink" Target="https://podminky.urs.cz/item/CS_URS_2025_02/899132111" TargetMode="External"/><Relationship Id="rId49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5_02/122251103" TargetMode="External"/><Relationship Id="rId19" Type="http://schemas.openxmlformats.org/officeDocument/2006/relationships/hyperlink" Target="https://podminky.urs.cz/item/CS_URS_2025_02/182303111" TargetMode="External"/><Relationship Id="rId31" Type="http://schemas.openxmlformats.org/officeDocument/2006/relationships/hyperlink" Target="https://podminky.urs.cz/item/CS_URS_2025_02/577165112" TargetMode="External"/><Relationship Id="rId44" Type="http://schemas.openxmlformats.org/officeDocument/2006/relationships/hyperlink" Target="https://podminky.urs.cz/item/CS_URS_2025_02/997221569" TargetMode="External"/><Relationship Id="rId4" Type="http://schemas.openxmlformats.org/officeDocument/2006/relationships/hyperlink" Target="https://podminky.urs.cz/item/CS_URS_2025_02/113107243" TargetMode="External"/><Relationship Id="rId9" Type="http://schemas.openxmlformats.org/officeDocument/2006/relationships/hyperlink" Target="https://podminky.urs.cz/item/CS_URS_2025_02/122251101" TargetMode="External"/><Relationship Id="rId14" Type="http://schemas.openxmlformats.org/officeDocument/2006/relationships/hyperlink" Target="https://podminky.urs.cz/item/CS_URS_2025_02/162751134" TargetMode="External"/><Relationship Id="rId22" Type="http://schemas.openxmlformats.org/officeDocument/2006/relationships/hyperlink" Target="https://podminky.urs.cz/item/CS_URS_2025_02/184911421" TargetMode="External"/><Relationship Id="rId27" Type="http://schemas.openxmlformats.org/officeDocument/2006/relationships/hyperlink" Target="https://podminky.urs.cz/item/CS_URS_2025_02/571908111" TargetMode="External"/><Relationship Id="rId30" Type="http://schemas.openxmlformats.org/officeDocument/2006/relationships/hyperlink" Target="https://podminky.urs.cz/item/CS_URS_2025_02/577134111" TargetMode="External"/><Relationship Id="rId35" Type="http://schemas.openxmlformats.org/officeDocument/2006/relationships/hyperlink" Target="https://podminky.urs.cz/item/CS_URS_2025_02/596412115" TargetMode="External"/><Relationship Id="rId43" Type="http://schemas.openxmlformats.org/officeDocument/2006/relationships/hyperlink" Target="https://podminky.urs.cz/item/CS_URS_2025_02/997221561" TargetMode="External"/><Relationship Id="rId48" Type="http://schemas.openxmlformats.org/officeDocument/2006/relationships/hyperlink" Target="https://podminky.urs.cz/item/CS_URS_2025_02/998223011" TargetMode="External"/><Relationship Id="rId8" Type="http://schemas.openxmlformats.org/officeDocument/2006/relationships/hyperlink" Target="https://podminky.urs.cz/item/CS_URS_2025_02/121151113" TargetMode="External"/><Relationship Id="rId3" Type="http://schemas.openxmlformats.org/officeDocument/2006/relationships/hyperlink" Target="https://podminky.urs.cz/item/CS_URS_2025_02/113107223" TargetMode="External"/><Relationship Id="rId12" Type="http://schemas.openxmlformats.org/officeDocument/2006/relationships/hyperlink" Target="https://podminky.urs.cz/item/CS_URS_2025_02/122351104" TargetMode="External"/><Relationship Id="rId17" Type="http://schemas.openxmlformats.org/officeDocument/2006/relationships/hyperlink" Target="https://podminky.urs.cz/item/CS_URS_2025_02/181411131" TargetMode="External"/><Relationship Id="rId25" Type="http://schemas.openxmlformats.org/officeDocument/2006/relationships/hyperlink" Target="https://podminky.urs.cz/item/CS_URS_2025_02/564871111" TargetMode="External"/><Relationship Id="rId33" Type="http://schemas.openxmlformats.org/officeDocument/2006/relationships/hyperlink" Target="https://podminky.urs.cz/item/CS_URS_2025_02/596212211" TargetMode="External"/><Relationship Id="rId38" Type="http://schemas.openxmlformats.org/officeDocument/2006/relationships/hyperlink" Target="https://podminky.urs.cz/item/CS_URS_2025_02/916231213" TargetMode="External"/><Relationship Id="rId46" Type="http://schemas.openxmlformats.org/officeDocument/2006/relationships/hyperlink" Target="https://podminky.urs.cz/item/CS_URS_2025_02/997221873" TargetMode="External"/><Relationship Id="rId20" Type="http://schemas.openxmlformats.org/officeDocument/2006/relationships/hyperlink" Target="https://podminky.urs.cz/item/CS_URS_2025_02/183106613" TargetMode="External"/><Relationship Id="rId41" Type="http://schemas.openxmlformats.org/officeDocument/2006/relationships/hyperlink" Target="https://podminky.urs.cz/item/CS_URS_2025_02/919732221" TargetMode="External"/><Relationship Id="rId1" Type="http://schemas.openxmlformats.org/officeDocument/2006/relationships/hyperlink" Target="https://podminky.urs.cz/item/CS_URS_2025_02/113107163" TargetMode="External"/><Relationship Id="rId6" Type="http://schemas.openxmlformats.org/officeDocument/2006/relationships/hyperlink" Target="https://podminky.urs.cz/item/CS_URS_2025_02/11315454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58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 x14ac:dyDescent="0.2"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 x14ac:dyDescent="0.2">
      <c r="B5" s="19"/>
      <c r="D5" s="23" t="s">
        <v>13</v>
      </c>
      <c r="K5" s="207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9"/>
      <c r="BE5" s="204" t="s">
        <v>15</v>
      </c>
      <c r="BS5" s="16" t="s">
        <v>6</v>
      </c>
    </row>
    <row r="6" spans="1:74" ht="36.950000000000003" customHeight="1" x14ac:dyDescent="0.2">
      <c r="B6" s="19"/>
      <c r="D6" s="25" t="s">
        <v>16</v>
      </c>
      <c r="K6" s="208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9"/>
      <c r="BE6" s="205"/>
      <c r="BS6" s="16" t="s">
        <v>6</v>
      </c>
    </row>
    <row r="7" spans="1:74" ht="12" customHeight="1" x14ac:dyDescent="0.2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05"/>
      <c r="BS7" s="16" t="s">
        <v>6</v>
      </c>
    </row>
    <row r="8" spans="1:74" ht="12" customHeight="1" x14ac:dyDescent="0.2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05"/>
      <c r="BS8" s="16" t="s">
        <v>6</v>
      </c>
    </row>
    <row r="9" spans="1:74" ht="14.45" customHeight="1" x14ac:dyDescent="0.2">
      <c r="B9" s="19"/>
      <c r="AR9" s="19"/>
      <c r="BE9" s="205"/>
      <c r="BS9" s="16" t="s">
        <v>6</v>
      </c>
    </row>
    <row r="10" spans="1:74" ht="12" customHeight="1" x14ac:dyDescent="0.2">
      <c r="B10" s="19"/>
      <c r="D10" s="26" t="s">
        <v>25</v>
      </c>
      <c r="AK10" s="26" t="s">
        <v>26</v>
      </c>
      <c r="AN10" s="24" t="s">
        <v>27</v>
      </c>
      <c r="AR10" s="19"/>
      <c r="BE10" s="205"/>
      <c r="BS10" s="16" t="s">
        <v>6</v>
      </c>
    </row>
    <row r="11" spans="1:74" ht="18.600000000000001" customHeight="1" x14ac:dyDescent="0.2">
      <c r="B11" s="19"/>
      <c r="E11" s="24" t="s">
        <v>28</v>
      </c>
      <c r="AK11" s="26" t="s">
        <v>29</v>
      </c>
      <c r="AN11" s="24" t="s">
        <v>30</v>
      </c>
      <c r="AR11" s="19"/>
      <c r="BE11" s="205"/>
      <c r="BS11" s="16" t="s">
        <v>6</v>
      </c>
    </row>
    <row r="12" spans="1:74" ht="6.95" customHeight="1" x14ac:dyDescent="0.2">
      <c r="B12" s="19"/>
      <c r="AR12" s="19"/>
      <c r="BE12" s="205"/>
      <c r="BS12" s="16" t="s">
        <v>6</v>
      </c>
    </row>
    <row r="13" spans="1:74" ht="12" customHeight="1" x14ac:dyDescent="0.2">
      <c r="B13" s="19"/>
      <c r="D13" s="26" t="s">
        <v>31</v>
      </c>
      <c r="AK13" s="26" t="s">
        <v>26</v>
      </c>
      <c r="AN13" s="28" t="s">
        <v>32</v>
      </c>
      <c r="AR13" s="19"/>
      <c r="BE13" s="205"/>
      <c r="BS13" s="16" t="s">
        <v>6</v>
      </c>
    </row>
    <row r="14" spans="1:74" ht="12.75" x14ac:dyDescent="0.2">
      <c r="B14" s="19"/>
      <c r="E14" s="209" t="s">
        <v>32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6" t="s">
        <v>29</v>
      </c>
      <c r="AN14" s="28" t="s">
        <v>32</v>
      </c>
      <c r="AR14" s="19"/>
      <c r="BE14" s="205"/>
      <c r="BS14" s="16" t="s">
        <v>6</v>
      </c>
    </row>
    <row r="15" spans="1:74" ht="6.95" customHeight="1" x14ac:dyDescent="0.2">
      <c r="B15" s="19"/>
      <c r="AR15" s="19"/>
      <c r="BE15" s="205"/>
      <c r="BS15" s="16" t="s">
        <v>4</v>
      </c>
    </row>
    <row r="16" spans="1:74" ht="12" customHeight="1" x14ac:dyDescent="0.2">
      <c r="B16" s="19"/>
      <c r="D16" s="26" t="s">
        <v>33</v>
      </c>
      <c r="AK16" s="26" t="s">
        <v>26</v>
      </c>
      <c r="AN16" s="24" t="s">
        <v>34</v>
      </c>
      <c r="AR16" s="19"/>
      <c r="BE16" s="205"/>
      <c r="BS16" s="16" t="s">
        <v>4</v>
      </c>
    </row>
    <row r="17" spans="2:71" ht="18.600000000000001" customHeight="1" x14ac:dyDescent="0.2">
      <c r="B17" s="19"/>
      <c r="E17" s="24" t="s">
        <v>35</v>
      </c>
      <c r="AK17" s="26" t="s">
        <v>29</v>
      </c>
      <c r="AN17" s="24" t="s">
        <v>36</v>
      </c>
      <c r="AR17" s="19"/>
      <c r="BE17" s="205"/>
      <c r="BS17" s="16" t="s">
        <v>37</v>
      </c>
    </row>
    <row r="18" spans="2:71" ht="6.95" customHeight="1" x14ac:dyDescent="0.2">
      <c r="B18" s="19"/>
      <c r="AR18" s="19"/>
      <c r="BE18" s="205"/>
      <c r="BS18" s="16" t="s">
        <v>6</v>
      </c>
    </row>
    <row r="19" spans="2:71" ht="12" customHeight="1" x14ac:dyDescent="0.2">
      <c r="B19" s="19"/>
      <c r="D19" s="26" t="s">
        <v>38</v>
      </c>
      <c r="AK19" s="26" t="s">
        <v>26</v>
      </c>
      <c r="AN19" s="24" t="s">
        <v>19</v>
      </c>
      <c r="AR19" s="19"/>
      <c r="BE19" s="205"/>
      <c r="BS19" s="16" t="s">
        <v>6</v>
      </c>
    </row>
    <row r="20" spans="2:71" ht="18.600000000000001" customHeight="1" x14ac:dyDescent="0.2">
      <c r="B20" s="19"/>
      <c r="E20" s="24" t="s">
        <v>39</v>
      </c>
      <c r="AK20" s="26" t="s">
        <v>29</v>
      </c>
      <c r="AN20" s="24" t="s">
        <v>19</v>
      </c>
      <c r="AR20" s="19"/>
      <c r="BE20" s="205"/>
      <c r="BS20" s="16" t="s">
        <v>4</v>
      </c>
    </row>
    <row r="21" spans="2:71" ht="6.95" customHeight="1" x14ac:dyDescent="0.2">
      <c r="B21" s="19"/>
      <c r="AR21" s="19"/>
      <c r="BE21" s="205"/>
    </row>
    <row r="22" spans="2:71" ht="12" customHeight="1" x14ac:dyDescent="0.2">
      <c r="B22" s="19"/>
      <c r="D22" s="26" t="s">
        <v>40</v>
      </c>
      <c r="AR22" s="19"/>
      <c r="BE22" s="205"/>
    </row>
    <row r="23" spans="2:71" ht="47.25" customHeight="1" x14ac:dyDescent="0.2">
      <c r="B23" s="19"/>
      <c r="E23" s="211" t="s">
        <v>41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9"/>
      <c r="BE23" s="205"/>
    </row>
    <row r="24" spans="2:71" ht="6.95" customHeight="1" x14ac:dyDescent="0.2">
      <c r="B24" s="19"/>
      <c r="AR24" s="19"/>
      <c r="BE24" s="205"/>
    </row>
    <row r="25" spans="2:7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5"/>
    </row>
    <row r="26" spans="2:71" s="1" customFormat="1" ht="25.9" customHeight="1" x14ac:dyDescent="0.2">
      <c r="B26" s="31"/>
      <c r="D26" s="32" t="s">
        <v>42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2">
        <f>ROUND(AG54,2)</f>
        <v>0</v>
      </c>
      <c r="AL26" s="213"/>
      <c r="AM26" s="213"/>
      <c r="AN26" s="213"/>
      <c r="AO26" s="213"/>
      <c r="AR26" s="31"/>
      <c r="BE26" s="205"/>
    </row>
    <row r="27" spans="2:71" s="1" customFormat="1" ht="6.95" customHeight="1" x14ac:dyDescent="0.2">
      <c r="B27" s="31"/>
      <c r="AR27" s="31"/>
      <c r="BE27" s="205"/>
    </row>
    <row r="28" spans="2:71" s="1" customFormat="1" ht="12.75" x14ac:dyDescent="0.2">
      <c r="B28" s="31"/>
      <c r="L28" s="214" t="s">
        <v>43</v>
      </c>
      <c r="M28" s="214"/>
      <c r="N28" s="214"/>
      <c r="O28" s="214"/>
      <c r="P28" s="214"/>
      <c r="W28" s="214" t="s">
        <v>44</v>
      </c>
      <c r="X28" s="214"/>
      <c r="Y28" s="214"/>
      <c r="Z28" s="214"/>
      <c r="AA28" s="214"/>
      <c r="AB28" s="214"/>
      <c r="AC28" s="214"/>
      <c r="AD28" s="214"/>
      <c r="AE28" s="214"/>
      <c r="AK28" s="214" t="s">
        <v>45</v>
      </c>
      <c r="AL28" s="214"/>
      <c r="AM28" s="214"/>
      <c r="AN28" s="214"/>
      <c r="AO28" s="214"/>
      <c r="AR28" s="31"/>
      <c r="BE28" s="205"/>
    </row>
    <row r="29" spans="2:71" s="2" customFormat="1" ht="14.45" customHeight="1" x14ac:dyDescent="0.2">
      <c r="B29" s="35"/>
      <c r="D29" s="26" t="s">
        <v>46</v>
      </c>
      <c r="F29" s="26" t="s">
        <v>47</v>
      </c>
      <c r="L29" s="199">
        <v>0.21</v>
      </c>
      <c r="M29" s="198"/>
      <c r="N29" s="198"/>
      <c r="O29" s="198"/>
      <c r="P29" s="198"/>
      <c r="W29" s="197">
        <f>ROUND(AZ54,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ROUND(AV54, 2)</f>
        <v>0</v>
      </c>
      <c r="AL29" s="198"/>
      <c r="AM29" s="198"/>
      <c r="AN29" s="198"/>
      <c r="AO29" s="198"/>
      <c r="AR29" s="35"/>
      <c r="BE29" s="206"/>
    </row>
    <row r="30" spans="2:71" s="2" customFormat="1" ht="14.45" customHeight="1" x14ac:dyDescent="0.2">
      <c r="B30" s="35"/>
      <c r="F30" s="26" t="s">
        <v>48</v>
      </c>
      <c r="L30" s="199">
        <v>0.12</v>
      </c>
      <c r="M30" s="198"/>
      <c r="N30" s="198"/>
      <c r="O30" s="198"/>
      <c r="P30" s="198"/>
      <c r="W30" s="197">
        <f>ROUND(BA54,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ROUND(AW54, 2)</f>
        <v>0</v>
      </c>
      <c r="AL30" s="198"/>
      <c r="AM30" s="198"/>
      <c r="AN30" s="198"/>
      <c r="AO30" s="198"/>
      <c r="AR30" s="35"/>
      <c r="BE30" s="206"/>
    </row>
    <row r="31" spans="2:71" s="2" customFormat="1" ht="14.45" hidden="1" customHeight="1" x14ac:dyDescent="0.2">
      <c r="B31" s="35"/>
      <c r="F31" s="26" t="s">
        <v>49</v>
      </c>
      <c r="L31" s="199">
        <v>0.21</v>
      </c>
      <c r="M31" s="198"/>
      <c r="N31" s="198"/>
      <c r="O31" s="198"/>
      <c r="P31" s="198"/>
      <c r="W31" s="197">
        <f>ROUND(BB54,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5"/>
      <c r="BE31" s="206"/>
    </row>
    <row r="32" spans="2:71" s="2" customFormat="1" ht="14.45" hidden="1" customHeight="1" x14ac:dyDescent="0.2">
      <c r="B32" s="35"/>
      <c r="F32" s="26" t="s">
        <v>50</v>
      </c>
      <c r="L32" s="199">
        <v>0.12</v>
      </c>
      <c r="M32" s="198"/>
      <c r="N32" s="198"/>
      <c r="O32" s="198"/>
      <c r="P32" s="198"/>
      <c r="W32" s="197">
        <f>ROUND(BC54,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5"/>
      <c r="BE32" s="206"/>
    </row>
    <row r="33" spans="2:44" s="2" customFormat="1" ht="14.45" hidden="1" customHeight="1" x14ac:dyDescent="0.2">
      <c r="B33" s="35"/>
      <c r="F33" s="26" t="s">
        <v>51</v>
      </c>
      <c r="L33" s="199">
        <v>0</v>
      </c>
      <c r="M33" s="198"/>
      <c r="N33" s="198"/>
      <c r="O33" s="198"/>
      <c r="P33" s="198"/>
      <c r="W33" s="197">
        <f>ROUND(BD54,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5"/>
    </row>
    <row r="34" spans="2:44" s="1" customFormat="1" ht="6.95" customHeight="1" x14ac:dyDescent="0.2">
      <c r="B34" s="31"/>
      <c r="AR34" s="31"/>
    </row>
    <row r="35" spans="2:44" s="1" customFormat="1" ht="25.9" customHeight="1" x14ac:dyDescent="0.2">
      <c r="B35" s="31"/>
      <c r="C35" s="36"/>
      <c r="D35" s="37" t="s">
        <v>52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53</v>
      </c>
      <c r="U35" s="38"/>
      <c r="V35" s="38"/>
      <c r="W35" s="38"/>
      <c r="X35" s="200" t="s">
        <v>54</v>
      </c>
      <c r="Y35" s="201"/>
      <c r="Z35" s="201"/>
      <c r="AA35" s="201"/>
      <c r="AB35" s="201"/>
      <c r="AC35" s="38"/>
      <c r="AD35" s="38"/>
      <c r="AE35" s="38"/>
      <c r="AF35" s="38"/>
      <c r="AG35" s="38"/>
      <c r="AH35" s="38"/>
      <c r="AI35" s="38"/>
      <c r="AJ35" s="38"/>
      <c r="AK35" s="202">
        <f>SUM(AK26:AK33)</f>
        <v>0</v>
      </c>
      <c r="AL35" s="201"/>
      <c r="AM35" s="201"/>
      <c r="AN35" s="201"/>
      <c r="AO35" s="203"/>
      <c r="AP35" s="36"/>
      <c r="AQ35" s="36"/>
      <c r="AR35" s="31"/>
    </row>
    <row r="36" spans="2:44" s="1" customFormat="1" ht="6.95" customHeight="1" x14ac:dyDescent="0.2">
      <c r="B36" s="31"/>
      <c r="AR36" s="31"/>
    </row>
    <row r="37" spans="2:44" s="1" customFormat="1" ht="6.95" customHeight="1" x14ac:dyDescent="0.2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 x14ac:dyDescent="0.2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 x14ac:dyDescent="0.2">
      <c r="B42" s="31"/>
      <c r="C42" s="20" t="s">
        <v>55</v>
      </c>
      <c r="AR42" s="31"/>
    </row>
    <row r="43" spans="2:44" s="1" customFormat="1" ht="6.95" customHeight="1" x14ac:dyDescent="0.2">
      <c r="B43" s="31"/>
      <c r="AR43" s="31"/>
    </row>
    <row r="44" spans="2:44" s="3" customFormat="1" ht="12" customHeight="1" x14ac:dyDescent="0.2">
      <c r="B44" s="44"/>
      <c r="C44" s="26" t="s">
        <v>13</v>
      </c>
      <c r="L44" s="3" t="str">
        <f>K5</f>
        <v>10_R2</v>
      </c>
      <c r="AR44" s="44"/>
    </row>
    <row r="45" spans="2:44" s="4" customFormat="1" ht="36.950000000000003" customHeight="1" x14ac:dyDescent="0.2">
      <c r="B45" s="45"/>
      <c r="C45" s="46" t="s">
        <v>16</v>
      </c>
      <c r="L45" s="188" t="str">
        <f>K6</f>
        <v>Rekonstrukce parkoviště v areálu ZŠ Buzulucká</v>
      </c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R45" s="45"/>
    </row>
    <row r="46" spans="2:44" s="1" customFormat="1" ht="6.95" customHeight="1" x14ac:dyDescent="0.2">
      <c r="B46" s="31"/>
      <c r="AR46" s="31"/>
    </row>
    <row r="47" spans="2:44" s="1" customFormat="1" ht="12" customHeight="1" x14ac:dyDescent="0.2">
      <c r="B47" s="31"/>
      <c r="C47" s="26" t="s">
        <v>21</v>
      </c>
      <c r="L47" s="47" t="str">
        <f>IF(K8="","",K8)</f>
        <v>k.ú. Teplice-Řetenice</v>
      </c>
      <c r="AI47" s="26" t="s">
        <v>23</v>
      </c>
      <c r="AM47" s="190" t="str">
        <f>IF(AN8= "","",AN8)</f>
        <v>19. 12. 2025</v>
      </c>
      <c r="AN47" s="190"/>
      <c r="AR47" s="31"/>
    </row>
    <row r="48" spans="2:44" s="1" customFormat="1" ht="6.95" customHeight="1" x14ac:dyDescent="0.2">
      <c r="B48" s="31"/>
      <c r="AR48" s="31"/>
    </row>
    <row r="49" spans="1:91" s="1" customFormat="1" ht="25.7" customHeight="1" x14ac:dyDescent="0.2">
      <c r="B49" s="31"/>
      <c r="C49" s="26" t="s">
        <v>25</v>
      </c>
      <c r="L49" s="3" t="str">
        <f>IF(E11= "","",E11)</f>
        <v>Statutární město Teplice</v>
      </c>
      <c r="AI49" s="26" t="s">
        <v>33</v>
      </c>
      <c r="AM49" s="191" t="str">
        <f>IF(E17="","",E17)</f>
        <v xml:space="preserve">PROJEKTY CHLADNÝ s.r.o. </v>
      </c>
      <c r="AN49" s="192"/>
      <c r="AO49" s="192"/>
      <c r="AP49" s="192"/>
      <c r="AR49" s="31"/>
      <c r="AS49" s="193" t="s">
        <v>56</v>
      </c>
      <c r="AT49" s="194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 x14ac:dyDescent="0.2">
      <c r="B50" s="31"/>
      <c r="C50" s="26" t="s">
        <v>31</v>
      </c>
      <c r="L50" s="3" t="str">
        <f>IF(E14= "Vyplň údaj","",E14)</f>
        <v/>
      </c>
      <c r="AI50" s="26" t="s">
        <v>38</v>
      </c>
      <c r="AM50" s="191" t="str">
        <f>IF(E20="","",E20)</f>
        <v>Ladislav Marek</v>
      </c>
      <c r="AN50" s="192"/>
      <c r="AO50" s="192"/>
      <c r="AP50" s="192"/>
      <c r="AR50" s="31"/>
      <c r="AS50" s="195"/>
      <c r="AT50" s="196"/>
      <c r="BD50" s="52"/>
    </row>
    <row r="51" spans="1:91" s="1" customFormat="1" ht="10.7" customHeight="1" x14ac:dyDescent="0.2">
      <c r="B51" s="31"/>
      <c r="AR51" s="31"/>
      <c r="AS51" s="195"/>
      <c r="AT51" s="196"/>
      <c r="BD51" s="52"/>
    </row>
    <row r="52" spans="1:91" s="1" customFormat="1" ht="29.25" customHeight="1" x14ac:dyDescent="0.2">
      <c r="B52" s="31"/>
      <c r="C52" s="184" t="s">
        <v>57</v>
      </c>
      <c r="D52" s="185"/>
      <c r="E52" s="185"/>
      <c r="F52" s="185"/>
      <c r="G52" s="185"/>
      <c r="H52" s="53"/>
      <c r="I52" s="186" t="s">
        <v>58</v>
      </c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7" t="s">
        <v>59</v>
      </c>
      <c r="AH52" s="185"/>
      <c r="AI52" s="185"/>
      <c r="AJ52" s="185"/>
      <c r="AK52" s="185"/>
      <c r="AL52" s="185"/>
      <c r="AM52" s="185"/>
      <c r="AN52" s="186" t="s">
        <v>60</v>
      </c>
      <c r="AO52" s="185"/>
      <c r="AP52" s="185"/>
      <c r="AQ52" s="54" t="s">
        <v>61</v>
      </c>
      <c r="AR52" s="31"/>
      <c r="AS52" s="55" t="s">
        <v>62</v>
      </c>
      <c r="AT52" s="56" t="s">
        <v>63</v>
      </c>
      <c r="AU52" s="56" t="s">
        <v>64</v>
      </c>
      <c r="AV52" s="56" t="s">
        <v>65</v>
      </c>
      <c r="AW52" s="56" t="s">
        <v>66</v>
      </c>
      <c r="AX52" s="56" t="s">
        <v>67</v>
      </c>
      <c r="AY52" s="56" t="s">
        <v>68</v>
      </c>
      <c r="AZ52" s="56" t="s">
        <v>69</v>
      </c>
      <c r="BA52" s="56" t="s">
        <v>70</v>
      </c>
      <c r="BB52" s="56" t="s">
        <v>71</v>
      </c>
      <c r="BC52" s="56" t="s">
        <v>72</v>
      </c>
      <c r="BD52" s="57" t="s">
        <v>73</v>
      </c>
    </row>
    <row r="53" spans="1:91" s="1" customFormat="1" ht="10.7" customHeight="1" x14ac:dyDescent="0.2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 x14ac:dyDescent="0.2">
      <c r="B54" s="59"/>
      <c r="C54" s="60" t="s">
        <v>74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82">
        <f>ROUND(SUM(AG55:AG56),2)</f>
        <v>0</v>
      </c>
      <c r="AH54" s="182"/>
      <c r="AI54" s="182"/>
      <c r="AJ54" s="182"/>
      <c r="AK54" s="182"/>
      <c r="AL54" s="182"/>
      <c r="AM54" s="182"/>
      <c r="AN54" s="183">
        <f>SUM(AG54,AT54)</f>
        <v>0</v>
      </c>
      <c r="AO54" s="183"/>
      <c r="AP54" s="183"/>
      <c r="AQ54" s="63" t="s">
        <v>19</v>
      </c>
      <c r="AR54" s="59"/>
      <c r="AS54" s="64">
        <f>ROUND(SUM(AS55:AS56),2)</f>
        <v>0</v>
      </c>
      <c r="AT54" s="65">
        <f>ROUND(SUM(AV54:AW54),2)</f>
        <v>0</v>
      </c>
      <c r="AU54" s="66">
        <f>ROUND(SUM(AU55:AU56),5)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ROUND(SUM(AZ55:AZ56),2)</f>
        <v>0</v>
      </c>
      <c r="BA54" s="65">
        <f>ROUND(SUM(BA55:BA56),2)</f>
        <v>0</v>
      </c>
      <c r="BB54" s="65">
        <f>ROUND(SUM(BB55:BB56),2)</f>
        <v>0</v>
      </c>
      <c r="BC54" s="65">
        <f>ROUND(SUM(BC55:BC56),2)</f>
        <v>0</v>
      </c>
      <c r="BD54" s="67">
        <f>ROUND(SUM(BD55:BD56),2)</f>
        <v>0</v>
      </c>
      <c r="BS54" s="68" t="s">
        <v>75</v>
      </c>
      <c r="BT54" s="68" t="s">
        <v>76</v>
      </c>
      <c r="BU54" s="69" t="s">
        <v>77</v>
      </c>
      <c r="BV54" s="68" t="s">
        <v>78</v>
      </c>
      <c r="BW54" s="68" t="s">
        <v>5</v>
      </c>
      <c r="BX54" s="68" t="s">
        <v>79</v>
      </c>
      <c r="CL54" s="68" t="s">
        <v>19</v>
      </c>
    </row>
    <row r="55" spans="1:91" s="6" customFormat="1" ht="16.5" customHeight="1" x14ac:dyDescent="0.2">
      <c r="A55" s="70" t="s">
        <v>80</v>
      </c>
      <c r="B55" s="71"/>
      <c r="C55" s="72"/>
      <c r="D55" s="181" t="s">
        <v>81</v>
      </c>
      <c r="E55" s="181"/>
      <c r="F55" s="181"/>
      <c r="G55" s="181"/>
      <c r="H55" s="181"/>
      <c r="I55" s="73"/>
      <c r="J55" s="181" t="s">
        <v>82</v>
      </c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1"/>
      <c r="AA55" s="181"/>
      <c r="AB55" s="181"/>
      <c r="AC55" s="181"/>
      <c r="AD55" s="181"/>
      <c r="AE55" s="181"/>
      <c r="AF55" s="181"/>
      <c r="AG55" s="179">
        <f>'1 - Rekonstrukce parkoviště'!J30</f>
        <v>0</v>
      </c>
      <c r="AH55" s="180"/>
      <c r="AI55" s="180"/>
      <c r="AJ55" s="180"/>
      <c r="AK55" s="180"/>
      <c r="AL55" s="180"/>
      <c r="AM55" s="180"/>
      <c r="AN55" s="179">
        <f>SUM(AG55,AT55)</f>
        <v>0</v>
      </c>
      <c r="AO55" s="180"/>
      <c r="AP55" s="180"/>
      <c r="AQ55" s="74" t="s">
        <v>83</v>
      </c>
      <c r="AR55" s="71"/>
      <c r="AS55" s="75">
        <v>0</v>
      </c>
      <c r="AT55" s="76">
        <f>ROUND(SUM(AV55:AW55),2)</f>
        <v>0</v>
      </c>
      <c r="AU55" s="77">
        <f>'1 - Rekonstrukce parkoviště'!P88</f>
        <v>0</v>
      </c>
      <c r="AV55" s="76">
        <f>'1 - Rekonstrukce parkoviště'!J33</f>
        <v>0</v>
      </c>
      <c r="AW55" s="76">
        <f>'1 - Rekonstrukce parkoviště'!J34</f>
        <v>0</v>
      </c>
      <c r="AX55" s="76">
        <f>'1 - Rekonstrukce parkoviště'!J35</f>
        <v>0</v>
      </c>
      <c r="AY55" s="76">
        <f>'1 - Rekonstrukce parkoviště'!J36</f>
        <v>0</v>
      </c>
      <c r="AZ55" s="76">
        <f>'1 - Rekonstrukce parkoviště'!F33</f>
        <v>0</v>
      </c>
      <c r="BA55" s="76">
        <f>'1 - Rekonstrukce parkoviště'!F34</f>
        <v>0</v>
      </c>
      <c r="BB55" s="76">
        <f>'1 - Rekonstrukce parkoviště'!F35</f>
        <v>0</v>
      </c>
      <c r="BC55" s="76">
        <f>'1 - Rekonstrukce parkoviště'!F36</f>
        <v>0</v>
      </c>
      <c r="BD55" s="78">
        <f>'1 - Rekonstrukce parkoviště'!F37</f>
        <v>0</v>
      </c>
      <c r="BT55" s="79" t="s">
        <v>81</v>
      </c>
      <c r="BV55" s="79" t="s">
        <v>78</v>
      </c>
      <c r="BW55" s="79" t="s">
        <v>84</v>
      </c>
      <c r="BX55" s="79" t="s">
        <v>5</v>
      </c>
      <c r="CL55" s="79" t="s">
        <v>19</v>
      </c>
      <c r="CM55" s="79" t="s">
        <v>85</v>
      </c>
    </row>
    <row r="56" spans="1:91" s="6" customFormat="1" ht="16.5" customHeight="1" x14ac:dyDescent="0.2">
      <c r="A56" s="70" t="s">
        <v>80</v>
      </c>
      <c r="B56" s="71"/>
      <c r="C56" s="72"/>
      <c r="D56" s="181" t="s">
        <v>86</v>
      </c>
      <c r="E56" s="181"/>
      <c r="F56" s="181"/>
      <c r="G56" s="181"/>
      <c r="H56" s="181"/>
      <c r="I56" s="73"/>
      <c r="J56" s="181" t="s">
        <v>87</v>
      </c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1"/>
      <c r="AG56" s="179">
        <f>'VON - Vedlejší a ostatní ...'!J30</f>
        <v>0</v>
      </c>
      <c r="AH56" s="180"/>
      <c r="AI56" s="180"/>
      <c r="AJ56" s="180"/>
      <c r="AK56" s="180"/>
      <c r="AL56" s="180"/>
      <c r="AM56" s="180"/>
      <c r="AN56" s="179">
        <f>SUM(AG56,AT56)</f>
        <v>0</v>
      </c>
      <c r="AO56" s="180"/>
      <c r="AP56" s="180"/>
      <c r="AQ56" s="74" t="s">
        <v>86</v>
      </c>
      <c r="AR56" s="71"/>
      <c r="AS56" s="80">
        <v>0</v>
      </c>
      <c r="AT56" s="81">
        <f>ROUND(SUM(AV56:AW56),2)</f>
        <v>0</v>
      </c>
      <c r="AU56" s="82">
        <f>'VON - Vedlejší a ostatní ...'!P83</f>
        <v>0</v>
      </c>
      <c r="AV56" s="81">
        <f>'VON - Vedlejší a ostatní ...'!J33</f>
        <v>0</v>
      </c>
      <c r="AW56" s="81">
        <f>'VON - Vedlejší a ostatní ...'!J34</f>
        <v>0</v>
      </c>
      <c r="AX56" s="81">
        <f>'VON - Vedlejší a ostatní ...'!J35</f>
        <v>0</v>
      </c>
      <c r="AY56" s="81">
        <f>'VON - Vedlejší a ostatní ...'!J36</f>
        <v>0</v>
      </c>
      <c r="AZ56" s="81">
        <f>'VON - Vedlejší a ostatní ...'!F33</f>
        <v>0</v>
      </c>
      <c r="BA56" s="81">
        <f>'VON - Vedlejší a ostatní ...'!F34</f>
        <v>0</v>
      </c>
      <c r="BB56" s="81">
        <f>'VON - Vedlejší a ostatní ...'!F35</f>
        <v>0</v>
      </c>
      <c r="BC56" s="81">
        <f>'VON - Vedlejší a ostatní ...'!F36</f>
        <v>0</v>
      </c>
      <c r="BD56" s="83">
        <f>'VON - Vedlejší a ostatní ...'!F37</f>
        <v>0</v>
      </c>
      <c r="BT56" s="79" t="s">
        <v>81</v>
      </c>
      <c r="BV56" s="79" t="s">
        <v>78</v>
      </c>
      <c r="BW56" s="79" t="s">
        <v>88</v>
      </c>
      <c r="BX56" s="79" t="s">
        <v>5</v>
      </c>
      <c r="CL56" s="79" t="s">
        <v>19</v>
      </c>
      <c r="CM56" s="79" t="s">
        <v>85</v>
      </c>
    </row>
    <row r="57" spans="1:91" s="1" customFormat="1" ht="30" customHeight="1" x14ac:dyDescent="0.2">
      <c r="B57" s="31"/>
      <c r="AR57" s="31"/>
    </row>
    <row r="58" spans="1:91" s="1" customFormat="1" ht="6.95" customHeight="1" x14ac:dyDescent="0.2"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31"/>
    </row>
  </sheetData>
  <sheetProtection algorithmName="SHA-512" hashValue="EMqAszu8IkxrkrOhKU8kHuKXCUxv40+K+2dGsRByItPcKoVplIh+JrDNp9eCSqs09KIAGbpC8/EMZvCryGpwzw==" saltValue="BM4shkaSEfKZf+yG88K0qPQ/6roG95W3uYzgpstRS/QnaaY5/Q6VG2BV6RrHNqUy5p4sbAFFdaS26MPvj1jWVw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1 - Rekonstrukce parkoviště'!C2" display="/" xr:uid="{00000000-0004-0000-0000-000000000000}"/>
    <hyperlink ref="A5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 horizontalDpi="4294967293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307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6" t="s">
        <v>84</v>
      </c>
    </row>
    <row r="3" spans="2:46" ht="6.95" hidden="1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 x14ac:dyDescent="0.2">
      <c r="B4" s="19"/>
      <c r="D4" s="20" t="s">
        <v>89</v>
      </c>
      <c r="L4" s="19"/>
      <c r="M4" s="84" t="s">
        <v>10</v>
      </c>
      <c r="AT4" s="16" t="s">
        <v>4</v>
      </c>
    </row>
    <row r="5" spans="2:46" ht="6.95" hidden="1" customHeight="1" x14ac:dyDescent="0.2">
      <c r="B5" s="19"/>
      <c r="L5" s="19"/>
    </row>
    <row r="6" spans="2:46" ht="12" hidden="1" customHeight="1" x14ac:dyDescent="0.2">
      <c r="B6" s="19"/>
      <c r="D6" s="26" t="s">
        <v>16</v>
      </c>
      <c r="L6" s="19"/>
    </row>
    <row r="7" spans="2:46" ht="16.5" hidden="1" customHeight="1" x14ac:dyDescent="0.2">
      <c r="B7" s="19"/>
      <c r="E7" s="216" t="str">
        <f>'Rekapitulace stavby'!K6</f>
        <v>Rekonstrukce parkoviště v areálu ZŠ Buzulucká</v>
      </c>
      <c r="F7" s="217"/>
      <c r="G7" s="217"/>
      <c r="H7" s="217"/>
      <c r="L7" s="19"/>
    </row>
    <row r="8" spans="2:46" s="1" customFormat="1" ht="12" hidden="1" customHeight="1" x14ac:dyDescent="0.2">
      <c r="B8" s="31"/>
      <c r="D8" s="26" t="s">
        <v>90</v>
      </c>
      <c r="L8" s="31"/>
    </row>
    <row r="9" spans="2:46" s="1" customFormat="1" ht="16.5" hidden="1" customHeight="1" x14ac:dyDescent="0.2">
      <c r="B9" s="31"/>
      <c r="E9" s="188" t="s">
        <v>91</v>
      </c>
      <c r="F9" s="215"/>
      <c r="G9" s="215"/>
      <c r="H9" s="215"/>
      <c r="L9" s="31"/>
    </row>
    <row r="10" spans="2:46" s="1" customFormat="1" hidden="1" x14ac:dyDescent="0.2">
      <c r="B10" s="31"/>
      <c r="L10" s="31"/>
    </row>
    <row r="11" spans="2:46" s="1" customFormat="1" ht="12" hidden="1" customHeight="1" x14ac:dyDescent="0.2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hidden="1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19. 12. 2025</v>
      </c>
      <c r="L12" s="31"/>
    </row>
    <row r="13" spans="2:46" s="1" customFormat="1" ht="10.7" hidden="1" customHeight="1" x14ac:dyDescent="0.2">
      <c r="B13" s="31"/>
      <c r="L13" s="31"/>
    </row>
    <row r="14" spans="2:46" s="1" customFormat="1" ht="12" hidden="1" customHeight="1" x14ac:dyDescent="0.2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hidden="1" customHeight="1" x14ac:dyDescent="0.2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hidden="1" customHeight="1" x14ac:dyDescent="0.2">
      <c r="B16" s="31"/>
      <c r="L16" s="31"/>
    </row>
    <row r="17" spans="2:12" s="1" customFormat="1" ht="12" hidden="1" customHeight="1" x14ac:dyDescent="0.2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hidden="1" customHeight="1" x14ac:dyDescent="0.2">
      <c r="B18" s="31"/>
      <c r="E18" s="218" t="str">
        <f>'Rekapitulace stavby'!E14</f>
        <v>Vyplň údaj</v>
      </c>
      <c r="F18" s="207"/>
      <c r="G18" s="207"/>
      <c r="H18" s="207"/>
      <c r="I18" s="26" t="s">
        <v>29</v>
      </c>
      <c r="J18" s="27" t="str">
        <f>'Rekapitulace stavby'!AN14</f>
        <v>Vyplň údaj</v>
      </c>
      <c r="L18" s="31"/>
    </row>
    <row r="19" spans="2:12" s="1" customFormat="1" ht="6.95" hidden="1" customHeight="1" x14ac:dyDescent="0.2">
      <c r="B19" s="31"/>
      <c r="L19" s="31"/>
    </row>
    <row r="20" spans="2:12" s="1" customFormat="1" ht="12" hidden="1" customHeight="1" x14ac:dyDescent="0.2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hidden="1" customHeight="1" x14ac:dyDescent="0.2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hidden="1" customHeight="1" x14ac:dyDescent="0.2">
      <c r="B22" s="31"/>
      <c r="L22" s="31"/>
    </row>
    <row r="23" spans="2:12" s="1" customFormat="1" ht="12" hidden="1" customHeight="1" x14ac:dyDescent="0.2">
      <c r="B23" s="31"/>
      <c r="D23" s="26" t="s">
        <v>38</v>
      </c>
      <c r="I23" s="26" t="s">
        <v>26</v>
      </c>
      <c r="J23" s="24" t="s">
        <v>19</v>
      </c>
      <c r="L23" s="31"/>
    </row>
    <row r="24" spans="2:12" s="1" customFormat="1" ht="18" hidden="1" customHeight="1" x14ac:dyDescent="0.2">
      <c r="B24" s="31"/>
      <c r="E24" s="24" t="s">
        <v>39</v>
      </c>
      <c r="I24" s="26" t="s">
        <v>29</v>
      </c>
      <c r="J24" s="24" t="s">
        <v>19</v>
      </c>
      <c r="L24" s="31"/>
    </row>
    <row r="25" spans="2:12" s="1" customFormat="1" ht="6.95" hidden="1" customHeight="1" x14ac:dyDescent="0.2">
      <c r="B25" s="31"/>
      <c r="L25" s="31"/>
    </row>
    <row r="26" spans="2:12" s="1" customFormat="1" ht="12" hidden="1" customHeight="1" x14ac:dyDescent="0.2">
      <c r="B26" s="31"/>
      <c r="D26" s="26" t="s">
        <v>40</v>
      </c>
      <c r="L26" s="31"/>
    </row>
    <row r="27" spans="2:12" s="7" customFormat="1" ht="16.5" hidden="1" customHeight="1" x14ac:dyDescent="0.2">
      <c r="B27" s="85"/>
      <c r="E27" s="211" t="s">
        <v>19</v>
      </c>
      <c r="F27" s="211"/>
      <c r="G27" s="211"/>
      <c r="H27" s="211"/>
      <c r="L27" s="85"/>
    </row>
    <row r="28" spans="2:12" s="1" customFormat="1" ht="6.95" hidden="1" customHeight="1" x14ac:dyDescent="0.2">
      <c r="B28" s="31"/>
      <c r="L28" s="31"/>
    </row>
    <row r="29" spans="2:12" s="1" customFormat="1" ht="6.95" hidden="1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hidden="1" customHeight="1" x14ac:dyDescent="0.2">
      <c r="B30" s="31"/>
      <c r="D30" s="86" t="s">
        <v>42</v>
      </c>
      <c r="J30" s="62">
        <f>ROUND(J88, 2)</f>
        <v>0</v>
      </c>
      <c r="L30" s="31"/>
    </row>
    <row r="31" spans="2:12" s="1" customFormat="1" ht="6.95" hidden="1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hidden="1" customHeight="1" x14ac:dyDescent="0.2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5" hidden="1" customHeight="1" x14ac:dyDescent="0.2">
      <c r="B33" s="31"/>
      <c r="D33" s="51" t="s">
        <v>46</v>
      </c>
      <c r="E33" s="26" t="s">
        <v>47</v>
      </c>
      <c r="F33" s="87">
        <f>ROUND((SUM(BE88:BE306)),  2)</f>
        <v>0</v>
      </c>
      <c r="I33" s="88">
        <v>0.21</v>
      </c>
      <c r="J33" s="87">
        <f>ROUND(((SUM(BE88:BE306))*I33),  2)</f>
        <v>0</v>
      </c>
      <c r="L33" s="31"/>
    </row>
    <row r="34" spans="2:12" s="1" customFormat="1" ht="14.45" hidden="1" customHeight="1" x14ac:dyDescent="0.2">
      <c r="B34" s="31"/>
      <c r="E34" s="26" t="s">
        <v>48</v>
      </c>
      <c r="F34" s="87">
        <f>ROUND((SUM(BF88:BF306)),  2)</f>
        <v>0</v>
      </c>
      <c r="I34" s="88">
        <v>0.12</v>
      </c>
      <c r="J34" s="87">
        <f>ROUND(((SUM(BF88:BF306))*I34),  2)</f>
        <v>0</v>
      </c>
      <c r="L34" s="31"/>
    </row>
    <row r="35" spans="2:12" s="1" customFormat="1" ht="14.45" hidden="1" customHeight="1" x14ac:dyDescent="0.2">
      <c r="B35" s="31"/>
      <c r="E35" s="26" t="s">
        <v>49</v>
      </c>
      <c r="F35" s="87">
        <f>ROUND((SUM(BG88:BG306)),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50</v>
      </c>
      <c r="F36" s="87">
        <f>ROUND((SUM(BH88:BH306)),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51</v>
      </c>
      <c r="F37" s="87">
        <f>ROUND((SUM(BI88:BI306)),  2)</f>
        <v>0</v>
      </c>
      <c r="I37" s="88">
        <v>0</v>
      </c>
      <c r="J37" s="87">
        <f>0</f>
        <v>0</v>
      </c>
      <c r="L37" s="31"/>
    </row>
    <row r="38" spans="2:12" s="1" customFormat="1" ht="6.95" hidden="1" customHeight="1" x14ac:dyDescent="0.2">
      <c r="B38" s="31"/>
      <c r="L38" s="31"/>
    </row>
    <row r="39" spans="2:12" s="1" customFormat="1" ht="25.35" hidden="1" customHeight="1" x14ac:dyDescent="0.2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5" hidden="1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1" spans="2:12" hidden="1" x14ac:dyDescent="0.2"/>
    <row r="42" spans="2:12" hidden="1" x14ac:dyDescent="0.2"/>
    <row r="43" spans="2:12" hidden="1" x14ac:dyDescent="0.2"/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92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16</v>
      </c>
      <c r="L47" s="31"/>
    </row>
    <row r="48" spans="2:12" s="1" customFormat="1" ht="16.5" customHeight="1" x14ac:dyDescent="0.2">
      <c r="B48" s="31"/>
      <c r="E48" s="216" t="str">
        <f>E7</f>
        <v>Rekonstrukce parkoviště v areálu ZŠ Buzulucká</v>
      </c>
      <c r="F48" s="217"/>
      <c r="G48" s="217"/>
      <c r="H48" s="217"/>
      <c r="L48" s="31"/>
    </row>
    <row r="49" spans="2:47" s="1" customFormat="1" ht="12" customHeight="1" x14ac:dyDescent="0.2">
      <c r="B49" s="31"/>
      <c r="C49" s="26" t="s">
        <v>90</v>
      </c>
      <c r="L49" s="31"/>
    </row>
    <row r="50" spans="2:47" s="1" customFormat="1" ht="16.5" customHeight="1" x14ac:dyDescent="0.2">
      <c r="B50" s="31"/>
      <c r="E50" s="188" t="str">
        <f>E9</f>
        <v>1 - Rekonstrukce parkoviště</v>
      </c>
      <c r="F50" s="215"/>
      <c r="G50" s="215"/>
      <c r="H50" s="215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k.ú. Teplice-Řetenice</v>
      </c>
      <c r="I52" s="26" t="s">
        <v>23</v>
      </c>
      <c r="J52" s="48" t="str">
        <f>IF(J12="","",J12)</f>
        <v>19. 12. 2025</v>
      </c>
      <c r="L52" s="31"/>
    </row>
    <row r="53" spans="2:47" s="1" customFormat="1" ht="6.95" customHeight="1" x14ac:dyDescent="0.2">
      <c r="B53" s="31"/>
      <c r="L53" s="31"/>
    </row>
    <row r="54" spans="2:47" s="1" customFormat="1" ht="25.7" customHeight="1" x14ac:dyDescent="0.2">
      <c r="B54" s="31"/>
      <c r="C54" s="26" t="s">
        <v>25</v>
      </c>
      <c r="F54" s="24" t="str">
        <f>E15</f>
        <v>Statutární město Teplice</v>
      </c>
      <c r="I54" s="26" t="s">
        <v>33</v>
      </c>
      <c r="J54" s="29" t="str">
        <f>E21</f>
        <v xml:space="preserve">PROJEKTY CHLADNÝ s.r.o. </v>
      </c>
      <c r="L54" s="31"/>
    </row>
    <row r="55" spans="2:47" s="1" customFormat="1" ht="15.2" customHeight="1" x14ac:dyDescent="0.2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Ladislav Marek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93</v>
      </c>
      <c r="D57" s="89"/>
      <c r="E57" s="89"/>
      <c r="F57" s="89"/>
      <c r="G57" s="89"/>
      <c r="H57" s="89"/>
      <c r="I57" s="89"/>
      <c r="J57" s="96" t="s">
        <v>94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7" customHeight="1" x14ac:dyDescent="0.2">
      <c r="B59" s="31"/>
      <c r="C59" s="97" t="s">
        <v>74</v>
      </c>
      <c r="J59" s="62">
        <f>J88</f>
        <v>0</v>
      </c>
      <c r="L59" s="31"/>
      <c r="AU59" s="16" t="s">
        <v>95</v>
      </c>
    </row>
    <row r="60" spans="2:47" s="8" customFormat="1" ht="24.95" customHeight="1" x14ac:dyDescent="0.2">
      <c r="B60" s="98"/>
      <c r="D60" s="99" t="s">
        <v>96</v>
      </c>
      <c r="E60" s="100"/>
      <c r="F60" s="100"/>
      <c r="G60" s="100"/>
      <c r="H60" s="100"/>
      <c r="I60" s="100"/>
      <c r="J60" s="101">
        <f>J89</f>
        <v>0</v>
      </c>
      <c r="L60" s="98"/>
    </row>
    <row r="61" spans="2:47" s="9" customFormat="1" ht="19.899999999999999" customHeight="1" x14ac:dyDescent="0.2">
      <c r="B61" s="102"/>
      <c r="D61" s="103" t="s">
        <v>97</v>
      </c>
      <c r="E61" s="104"/>
      <c r="F61" s="104"/>
      <c r="G61" s="104"/>
      <c r="H61" s="104"/>
      <c r="I61" s="104"/>
      <c r="J61" s="105">
        <f>J90</f>
        <v>0</v>
      </c>
      <c r="L61" s="102"/>
    </row>
    <row r="62" spans="2:47" s="9" customFormat="1" ht="19.899999999999999" customHeight="1" x14ac:dyDescent="0.2">
      <c r="B62" s="102"/>
      <c r="D62" s="103" t="s">
        <v>98</v>
      </c>
      <c r="E62" s="104"/>
      <c r="F62" s="104"/>
      <c r="G62" s="104"/>
      <c r="H62" s="104"/>
      <c r="I62" s="104"/>
      <c r="J62" s="105">
        <f>J188</f>
        <v>0</v>
      </c>
      <c r="L62" s="102"/>
    </row>
    <row r="63" spans="2:47" s="9" customFormat="1" ht="19.899999999999999" customHeight="1" x14ac:dyDescent="0.2">
      <c r="B63" s="102"/>
      <c r="D63" s="103" t="s">
        <v>99</v>
      </c>
      <c r="E63" s="104"/>
      <c r="F63" s="104"/>
      <c r="G63" s="104"/>
      <c r="H63" s="104"/>
      <c r="I63" s="104"/>
      <c r="J63" s="105">
        <f>J190</f>
        <v>0</v>
      </c>
      <c r="L63" s="102"/>
    </row>
    <row r="64" spans="2:47" s="9" customFormat="1" ht="19.899999999999999" customHeight="1" x14ac:dyDescent="0.2">
      <c r="B64" s="102"/>
      <c r="D64" s="103" t="s">
        <v>100</v>
      </c>
      <c r="E64" s="104"/>
      <c r="F64" s="104"/>
      <c r="G64" s="104"/>
      <c r="H64" s="104"/>
      <c r="I64" s="104"/>
      <c r="J64" s="105">
        <f>J195</f>
        <v>0</v>
      </c>
      <c r="L64" s="102"/>
    </row>
    <row r="65" spans="2:12" s="9" customFormat="1" ht="19.899999999999999" customHeight="1" x14ac:dyDescent="0.2">
      <c r="B65" s="102"/>
      <c r="D65" s="103" t="s">
        <v>101</v>
      </c>
      <c r="E65" s="104"/>
      <c r="F65" s="104"/>
      <c r="G65" s="104"/>
      <c r="H65" s="104"/>
      <c r="I65" s="104"/>
      <c r="J65" s="105">
        <f>J257</f>
        <v>0</v>
      </c>
      <c r="L65" s="102"/>
    </row>
    <row r="66" spans="2:12" s="9" customFormat="1" ht="19.899999999999999" customHeight="1" x14ac:dyDescent="0.2">
      <c r="B66" s="102"/>
      <c r="D66" s="103" t="s">
        <v>102</v>
      </c>
      <c r="E66" s="104"/>
      <c r="F66" s="104"/>
      <c r="G66" s="104"/>
      <c r="H66" s="104"/>
      <c r="I66" s="104"/>
      <c r="J66" s="105">
        <f>J262</f>
        <v>0</v>
      </c>
      <c r="L66" s="102"/>
    </row>
    <row r="67" spans="2:12" s="9" customFormat="1" ht="19.899999999999999" customHeight="1" x14ac:dyDescent="0.2">
      <c r="B67" s="102"/>
      <c r="D67" s="103" t="s">
        <v>103</v>
      </c>
      <c r="E67" s="104"/>
      <c r="F67" s="104"/>
      <c r="G67" s="104"/>
      <c r="H67" s="104"/>
      <c r="I67" s="104"/>
      <c r="J67" s="105">
        <f>J292</f>
        <v>0</v>
      </c>
      <c r="L67" s="102"/>
    </row>
    <row r="68" spans="2:12" s="9" customFormat="1" ht="19.899999999999999" customHeight="1" x14ac:dyDescent="0.2">
      <c r="B68" s="102"/>
      <c r="D68" s="103" t="s">
        <v>104</v>
      </c>
      <c r="E68" s="104"/>
      <c r="F68" s="104"/>
      <c r="G68" s="104"/>
      <c r="H68" s="104"/>
      <c r="I68" s="104"/>
      <c r="J68" s="105">
        <f>J304</f>
        <v>0</v>
      </c>
      <c r="L68" s="102"/>
    </row>
    <row r="69" spans="2:12" s="1" customFormat="1" ht="21.75" customHeight="1" x14ac:dyDescent="0.2">
      <c r="B69" s="31"/>
      <c r="L69" s="31"/>
    </row>
    <row r="70" spans="2:12" s="1" customFormat="1" ht="6.95" customHeight="1" x14ac:dyDescent="0.2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12" s="1" customFormat="1" ht="6.95" customHeight="1" x14ac:dyDescent="0.2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12" s="1" customFormat="1" ht="24.95" customHeight="1" x14ac:dyDescent="0.2">
      <c r="B75" s="31"/>
      <c r="C75" s="20" t="s">
        <v>105</v>
      </c>
      <c r="L75" s="31"/>
    </row>
    <row r="76" spans="2:12" s="1" customFormat="1" ht="6.95" customHeight="1" x14ac:dyDescent="0.2">
      <c r="B76" s="31"/>
      <c r="L76" s="31"/>
    </row>
    <row r="77" spans="2:12" s="1" customFormat="1" ht="12" customHeight="1" x14ac:dyDescent="0.2">
      <c r="B77" s="31"/>
      <c r="C77" s="26" t="s">
        <v>16</v>
      </c>
      <c r="L77" s="31"/>
    </row>
    <row r="78" spans="2:12" s="1" customFormat="1" ht="16.5" customHeight="1" x14ac:dyDescent="0.2">
      <c r="B78" s="31"/>
      <c r="E78" s="216" t="str">
        <f>E7</f>
        <v>Rekonstrukce parkoviště v areálu ZŠ Buzulucká</v>
      </c>
      <c r="F78" s="217"/>
      <c r="G78" s="217"/>
      <c r="H78" s="217"/>
      <c r="L78" s="31"/>
    </row>
    <row r="79" spans="2:12" s="1" customFormat="1" ht="12" customHeight="1" x14ac:dyDescent="0.2">
      <c r="B79" s="31"/>
      <c r="C79" s="26" t="s">
        <v>90</v>
      </c>
      <c r="L79" s="31"/>
    </row>
    <row r="80" spans="2:12" s="1" customFormat="1" ht="16.5" customHeight="1" x14ac:dyDescent="0.2">
      <c r="B80" s="31"/>
      <c r="E80" s="188" t="str">
        <f>E9</f>
        <v>1 - Rekonstrukce parkoviště</v>
      </c>
      <c r="F80" s="215"/>
      <c r="G80" s="215"/>
      <c r="H80" s="215"/>
      <c r="L80" s="31"/>
    </row>
    <row r="81" spans="2:65" s="1" customFormat="1" ht="6.95" customHeight="1" x14ac:dyDescent="0.2">
      <c r="B81" s="31"/>
      <c r="L81" s="31"/>
    </row>
    <row r="82" spans="2:65" s="1" customFormat="1" ht="12" customHeight="1" x14ac:dyDescent="0.2">
      <c r="B82" s="31"/>
      <c r="C82" s="26" t="s">
        <v>21</v>
      </c>
      <c r="F82" s="24" t="str">
        <f>F12</f>
        <v>k.ú. Teplice-Řetenice</v>
      </c>
      <c r="I82" s="26" t="s">
        <v>23</v>
      </c>
      <c r="J82" s="48" t="str">
        <f>IF(J12="","",J12)</f>
        <v>19. 12. 2025</v>
      </c>
      <c r="L82" s="31"/>
    </row>
    <row r="83" spans="2:65" s="1" customFormat="1" ht="6.95" customHeight="1" x14ac:dyDescent="0.2">
      <c r="B83" s="31"/>
      <c r="L83" s="31"/>
    </row>
    <row r="84" spans="2:65" s="1" customFormat="1" ht="25.7" customHeight="1" x14ac:dyDescent="0.2">
      <c r="B84" s="31"/>
      <c r="C84" s="26" t="s">
        <v>25</v>
      </c>
      <c r="F84" s="24" t="str">
        <f>E15</f>
        <v>Statutární město Teplice</v>
      </c>
      <c r="I84" s="26" t="s">
        <v>33</v>
      </c>
      <c r="J84" s="29" t="str">
        <f>E21</f>
        <v xml:space="preserve">PROJEKTY CHLADNÝ s.r.o. </v>
      </c>
      <c r="L84" s="31"/>
    </row>
    <row r="85" spans="2:65" s="1" customFormat="1" ht="15.2" customHeight="1" x14ac:dyDescent="0.2">
      <c r="B85" s="31"/>
      <c r="C85" s="26" t="s">
        <v>31</v>
      </c>
      <c r="F85" s="24" t="str">
        <f>IF(E18="","",E18)</f>
        <v>Vyplň údaj</v>
      </c>
      <c r="I85" s="26" t="s">
        <v>38</v>
      </c>
      <c r="J85" s="29" t="str">
        <f>E24</f>
        <v>Ladislav Marek</v>
      </c>
      <c r="L85" s="31"/>
    </row>
    <row r="86" spans="2:65" s="1" customFormat="1" ht="10.35" customHeight="1" x14ac:dyDescent="0.2">
      <c r="B86" s="31"/>
      <c r="L86" s="31"/>
    </row>
    <row r="87" spans="2:65" s="10" customFormat="1" ht="29.25" customHeight="1" x14ac:dyDescent="0.2">
      <c r="B87" s="106"/>
      <c r="C87" s="107" t="s">
        <v>106</v>
      </c>
      <c r="D87" s="108" t="s">
        <v>61</v>
      </c>
      <c r="E87" s="108" t="s">
        <v>57</v>
      </c>
      <c r="F87" s="108" t="s">
        <v>58</v>
      </c>
      <c r="G87" s="108" t="s">
        <v>107</v>
      </c>
      <c r="H87" s="108" t="s">
        <v>108</v>
      </c>
      <c r="I87" s="108" t="s">
        <v>109</v>
      </c>
      <c r="J87" s="108" t="s">
        <v>94</v>
      </c>
      <c r="K87" s="109" t="s">
        <v>110</v>
      </c>
      <c r="L87" s="106"/>
      <c r="M87" s="55" t="s">
        <v>19</v>
      </c>
      <c r="N87" s="56" t="s">
        <v>46</v>
      </c>
      <c r="O87" s="56" t="s">
        <v>111</v>
      </c>
      <c r="P87" s="56" t="s">
        <v>112</v>
      </c>
      <c r="Q87" s="56" t="s">
        <v>113</v>
      </c>
      <c r="R87" s="56" t="s">
        <v>114</v>
      </c>
      <c r="S87" s="56" t="s">
        <v>115</v>
      </c>
      <c r="T87" s="57" t="s">
        <v>116</v>
      </c>
    </row>
    <row r="88" spans="2:65" s="1" customFormat="1" ht="22.7" customHeight="1" x14ac:dyDescent="0.25">
      <c r="B88" s="31"/>
      <c r="C88" s="60" t="s">
        <v>117</v>
      </c>
      <c r="J88" s="110">
        <f>BK88</f>
        <v>0</v>
      </c>
      <c r="L88" s="31"/>
      <c r="M88" s="58"/>
      <c r="N88" s="49"/>
      <c r="O88" s="49"/>
      <c r="P88" s="111">
        <f>P89</f>
        <v>0</v>
      </c>
      <c r="Q88" s="49"/>
      <c r="R88" s="111">
        <f>R89</f>
        <v>385.01482759999993</v>
      </c>
      <c r="S88" s="49"/>
      <c r="T88" s="112">
        <f>T89</f>
        <v>1009.8809999999999</v>
      </c>
      <c r="AT88" s="16" t="s">
        <v>75</v>
      </c>
      <c r="AU88" s="16" t="s">
        <v>95</v>
      </c>
      <c r="BK88" s="113">
        <f>BK89</f>
        <v>0</v>
      </c>
    </row>
    <row r="89" spans="2:65" s="11" customFormat="1" ht="25.9" customHeight="1" x14ac:dyDescent="0.2">
      <c r="B89" s="114"/>
      <c r="D89" s="115" t="s">
        <v>75</v>
      </c>
      <c r="E89" s="116" t="s">
        <v>118</v>
      </c>
      <c r="F89" s="116" t="s">
        <v>119</v>
      </c>
      <c r="I89" s="117"/>
      <c r="J89" s="118">
        <f>BK89</f>
        <v>0</v>
      </c>
      <c r="L89" s="114"/>
      <c r="M89" s="119"/>
      <c r="P89" s="120">
        <f>P90+P188+P190+P195+P257+P262+P292+P304</f>
        <v>0</v>
      </c>
      <c r="R89" s="120">
        <f>R90+R188+R190+R195+R257+R262+R292+R304</f>
        <v>385.01482759999993</v>
      </c>
      <c r="T89" s="121">
        <f>T90+T188+T190+T195+T257+T262+T292+T304</f>
        <v>1009.8809999999999</v>
      </c>
      <c r="AR89" s="115" t="s">
        <v>81</v>
      </c>
      <c r="AT89" s="122" t="s">
        <v>75</v>
      </c>
      <c r="AU89" s="122" t="s">
        <v>76</v>
      </c>
      <c r="AY89" s="115" t="s">
        <v>120</v>
      </c>
      <c r="BK89" s="123">
        <f>BK90+BK188+BK190+BK195+BK257+BK262+BK292+BK304</f>
        <v>0</v>
      </c>
    </row>
    <row r="90" spans="2:65" s="11" customFormat="1" ht="22.7" customHeight="1" x14ac:dyDescent="0.2">
      <c r="B90" s="114"/>
      <c r="D90" s="115" t="s">
        <v>75</v>
      </c>
      <c r="E90" s="124" t="s">
        <v>81</v>
      </c>
      <c r="F90" s="124" t="s">
        <v>121</v>
      </c>
      <c r="I90" s="117"/>
      <c r="J90" s="125">
        <f>BK90</f>
        <v>0</v>
      </c>
      <c r="L90" s="114"/>
      <c r="M90" s="119"/>
      <c r="P90" s="120">
        <f>SUM(P91:P187)</f>
        <v>0</v>
      </c>
      <c r="R90" s="120">
        <f>SUM(R91:R187)</f>
        <v>9.1719100000000005</v>
      </c>
      <c r="T90" s="121">
        <f>SUM(T91:T187)</f>
        <v>1009.2609999999999</v>
      </c>
      <c r="AR90" s="115" t="s">
        <v>81</v>
      </c>
      <c r="AT90" s="122" t="s">
        <v>75</v>
      </c>
      <c r="AU90" s="122" t="s">
        <v>81</v>
      </c>
      <c r="AY90" s="115" t="s">
        <v>120</v>
      </c>
      <c r="BK90" s="123">
        <f>SUM(BK91:BK187)</f>
        <v>0</v>
      </c>
    </row>
    <row r="91" spans="2:65" s="1" customFormat="1" ht="37.700000000000003" customHeight="1" x14ac:dyDescent="0.2">
      <c r="B91" s="31"/>
      <c r="C91" s="126" t="s">
        <v>81</v>
      </c>
      <c r="D91" s="126" t="s">
        <v>122</v>
      </c>
      <c r="E91" s="127" t="s">
        <v>123</v>
      </c>
      <c r="F91" s="128" t="s">
        <v>124</v>
      </c>
      <c r="G91" s="129" t="s">
        <v>125</v>
      </c>
      <c r="H91" s="130">
        <v>91</v>
      </c>
      <c r="I91" s="131"/>
      <c r="J91" s="132">
        <f>ROUND(I91*H91,2)</f>
        <v>0</v>
      </c>
      <c r="K91" s="128" t="s">
        <v>126</v>
      </c>
      <c r="L91" s="31"/>
      <c r="M91" s="133" t="s">
        <v>19</v>
      </c>
      <c r="N91" s="134" t="s">
        <v>47</v>
      </c>
      <c r="P91" s="135">
        <f>O91*H91</f>
        <v>0</v>
      </c>
      <c r="Q91" s="135">
        <v>0</v>
      </c>
      <c r="R91" s="135">
        <f>Q91*H91</f>
        <v>0</v>
      </c>
      <c r="S91" s="135">
        <v>0.44</v>
      </c>
      <c r="T91" s="136">
        <f>S91*H91</f>
        <v>40.04</v>
      </c>
      <c r="AR91" s="137" t="s">
        <v>127</v>
      </c>
      <c r="AT91" s="137" t="s">
        <v>122</v>
      </c>
      <c r="AU91" s="137" t="s">
        <v>85</v>
      </c>
      <c r="AY91" s="16" t="s">
        <v>120</v>
      </c>
      <c r="BE91" s="138">
        <f>IF(N91="základní",J91,0)</f>
        <v>0</v>
      </c>
      <c r="BF91" s="138">
        <f>IF(N91="snížená",J91,0)</f>
        <v>0</v>
      </c>
      <c r="BG91" s="138">
        <f>IF(N91="zákl. přenesená",J91,0)</f>
        <v>0</v>
      </c>
      <c r="BH91" s="138">
        <f>IF(N91="sníž. přenesená",J91,0)</f>
        <v>0</v>
      </c>
      <c r="BI91" s="138">
        <f>IF(N91="nulová",J91,0)</f>
        <v>0</v>
      </c>
      <c r="BJ91" s="16" t="s">
        <v>81</v>
      </c>
      <c r="BK91" s="138">
        <f>ROUND(I91*H91,2)</f>
        <v>0</v>
      </c>
      <c r="BL91" s="16" t="s">
        <v>127</v>
      </c>
      <c r="BM91" s="137" t="s">
        <v>128</v>
      </c>
    </row>
    <row r="92" spans="2:65" s="1" customFormat="1" x14ac:dyDescent="0.2">
      <c r="B92" s="31"/>
      <c r="D92" s="139" t="s">
        <v>129</v>
      </c>
      <c r="F92" s="140" t="s">
        <v>130</v>
      </c>
      <c r="I92" s="141"/>
      <c r="L92" s="31"/>
      <c r="M92" s="142"/>
      <c r="T92" s="52"/>
      <c r="AT92" s="16" t="s">
        <v>129</v>
      </c>
      <c r="AU92" s="16" t="s">
        <v>85</v>
      </c>
    </row>
    <row r="93" spans="2:65" s="12" customFormat="1" x14ac:dyDescent="0.2">
      <c r="B93" s="143"/>
      <c r="D93" s="144" t="s">
        <v>131</v>
      </c>
      <c r="E93" s="145" t="s">
        <v>19</v>
      </c>
      <c r="F93" s="146" t="s">
        <v>132</v>
      </c>
      <c r="H93" s="145" t="s">
        <v>19</v>
      </c>
      <c r="I93" s="147"/>
      <c r="L93" s="143"/>
      <c r="M93" s="148"/>
      <c r="T93" s="149"/>
      <c r="AT93" s="145" t="s">
        <v>131</v>
      </c>
      <c r="AU93" s="145" t="s">
        <v>85</v>
      </c>
      <c r="AV93" s="12" t="s">
        <v>81</v>
      </c>
      <c r="AW93" s="12" t="s">
        <v>37</v>
      </c>
      <c r="AX93" s="12" t="s">
        <v>76</v>
      </c>
      <c r="AY93" s="145" t="s">
        <v>120</v>
      </c>
    </row>
    <row r="94" spans="2:65" s="12" customFormat="1" x14ac:dyDescent="0.2">
      <c r="B94" s="143"/>
      <c r="D94" s="144" t="s">
        <v>131</v>
      </c>
      <c r="E94" s="145" t="s">
        <v>19</v>
      </c>
      <c r="F94" s="146" t="s">
        <v>133</v>
      </c>
      <c r="H94" s="145" t="s">
        <v>19</v>
      </c>
      <c r="I94" s="147"/>
      <c r="L94" s="143"/>
      <c r="M94" s="148"/>
      <c r="T94" s="149"/>
      <c r="AT94" s="145" t="s">
        <v>131</v>
      </c>
      <c r="AU94" s="145" t="s">
        <v>85</v>
      </c>
      <c r="AV94" s="12" t="s">
        <v>81</v>
      </c>
      <c r="AW94" s="12" t="s">
        <v>37</v>
      </c>
      <c r="AX94" s="12" t="s">
        <v>76</v>
      </c>
      <c r="AY94" s="145" t="s">
        <v>120</v>
      </c>
    </row>
    <row r="95" spans="2:65" s="13" customFormat="1" x14ac:dyDescent="0.2">
      <c r="B95" s="150"/>
      <c r="D95" s="144" t="s">
        <v>131</v>
      </c>
      <c r="E95" s="151" t="s">
        <v>19</v>
      </c>
      <c r="F95" s="152" t="s">
        <v>134</v>
      </c>
      <c r="H95" s="153">
        <v>91</v>
      </c>
      <c r="I95" s="154"/>
      <c r="L95" s="150"/>
      <c r="M95" s="155"/>
      <c r="T95" s="156"/>
      <c r="AT95" s="151" t="s">
        <v>131</v>
      </c>
      <c r="AU95" s="151" t="s">
        <v>85</v>
      </c>
      <c r="AV95" s="13" t="s">
        <v>85</v>
      </c>
      <c r="AW95" s="13" t="s">
        <v>37</v>
      </c>
      <c r="AX95" s="13" t="s">
        <v>81</v>
      </c>
      <c r="AY95" s="151" t="s">
        <v>120</v>
      </c>
    </row>
    <row r="96" spans="2:65" s="1" customFormat="1" ht="37.700000000000003" customHeight="1" x14ac:dyDescent="0.2">
      <c r="B96" s="31"/>
      <c r="C96" s="126" t="s">
        <v>85</v>
      </c>
      <c r="D96" s="126" t="s">
        <v>122</v>
      </c>
      <c r="E96" s="127" t="s">
        <v>135</v>
      </c>
      <c r="F96" s="128" t="s">
        <v>136</v>
      </c>
      <c r="G96" s="129" t="s">
        <v>125</v>
      </c>
      <c r="H96" s="130">
        <v>91</v>
      </c>
      <c r="I96" s="131"/>
      <c r="J96" s="132">
        <f>ROUND(I96*H96,2)</f>
        <v>0</v>
      </c>
      <c r="K96" s="128" t="s">
        <v>126</v>
      </c>
      <c r="L96" s="31"/>
      <c r="M96" s="133" t="s">
        <v>19</v>
      </c>
      <c r="N96" s="134" t="s">
        <v>47</v>
      </c>
      <c r="P96" s="135">
        <f>O96*H96</f>
        <v>0</v>
      </c>
      <c r="Q96" s="135">
        <v>0</v>
      </c>
      <c r="R96" s="135">
        <f>Q96*H96</f>
        <v>0</v>
      </c>
      <c r="S96" s="135">
        <v>0.93</v>
      </c>
      <c r="T96" s="136">
        <f>S96*H96</f>
        <v>84.63000000000001</v>
      </c>
      <c r="AR96" s="137" t="s">
        <v>127</v>
      </c>
      <c r="AT96" s="137" t="s">
        <v>122</v>
      </c>
      <c r="AU96" s="137" t="s">
        <v>85</v>
      </c>
      <c r="AY96" s="16" t="s">
        <v>120</v>
      </c>
      <c r="BE96" s="138">
        <f>IF(N96="základní",J96,0)</f>
        <v>0</v>
      </c>
      <c r="BF96" s="138">
        <f>IF(N96="snížená",J96,0)</f>
        <v>0</v>
      </c>
      <c r="BG96" s="138">
        <f>IF(N96="zákl. přenesená",J96,0)</f>
        <v>0</v>
      </c>
      <c r="BH96" s="138">
        <f>IF(N96="sníž. přenesená",J96,0)</f>
        <v>0</v>
      </c>
      <c r="BI96" s="138">
        <f>IF(N96="nulová",J96,0)</f>
        <v>0</v>
      </c>
      <c r="BJ96" s="16" t="s">
        <v>81</v>
      </c>
      <c r="BK96" s="138">
        <f>ROUND(I96*H96,2)</f>
        <v>0</v>
      </c>
      <c r="BL96" s="16" t="s">
        <v>127</v>
      </c>
      <c r="BM96" s="137" t="s">
        <v>137</v>
      </c>
    </row>
    <row r="97" spans="2:65" s="1" customFormat="1" x14ac:dyDescent="0.2">
      <c r="B97" s="31"/>
      <c r="D97" s="139" t="s">
        <v>129</v>
      </c>
      <c r="F97" s="140" t="s">
        <v>138</v>
      </c>
      <c r="I97" s="141"/>
      <c r="L97" s="31"/>
      <c r="M97" s="142"/>
      <c r="T97" s="52"/>
      <c r="AT97" s="16" t="s">
        <v>129</v>
      </c>
      <c r="AU97" s="16" t="s">
        <v>85</v>
      </c>
    </row>
    <row r="98" spans="2:65" s="12" customFormat="1" x14ac:dyDescent="0.2">
      <c r="B98" s="143"/>
      <c r="D98" s="144" t="s">
        <v>131</v>
      </c>
      <c r="E98" s="145" t="s">
        <v>19</v>
      </c>
      <c r="F98" s="146" t="s">
        <v>139</v>
      </c>
      <c r="H98" s="145" t="s">
        <v>19</v>
      </c>
      <c r="I98" s="147"/>
      <c r="L98" s="143"/>
      <c r="M98" s="148"/>
      <c r="T98" s="149"/>
      <c r="AT98" s="145" t="s">
        <v>131</v>
      </c>
      <c r="AU98" s="145" t="s">
        <v>85</v>
      </c>
      <c r="AV98" s="12" t="s">
        <v>81</v>
      </c>
      <c r="AW98" s="12" t="s">
        <v>37</v>
      </c>
      <c r="AX98" s="12" t="s">
        <v>76</v>
      </c>
      <c r="AY98" s="145" t="s">
        <v>120</v>
      </c>
    </row>
    <row r="99" spans="2:65" s="13" customFormat="1" x14ac:dyDescent="0.2">
      <c r="B99" s="150"/>
      <c r="D99" s="144" t="s">
        <v>131</v>
      </c>
      <c r="E99" s="151" t="s">
        <v>19</v>
      </c>
      <c r="F99" s="152" t="s">
        <v>134</v>
      </c>
      <c r="H99" s="153">
        <v>91</v>
      </c>
      <c r="I99" s="154"/>
      <c r="L99" s="150"/>
      <c r="M99" s="155"/>
      <c r="T99" s="156"/>
      <c r="AT99" s="151" t="s">
        <v>131</v>
      </c>
      <c r="AU99" s="151" t="s">
        <v>85</v>
      </c>
      <c r="AV99" s="13" t="s">
        <v>85</v>
      </c>
      <c r="AW99" s="13" t="s">
        <v>37</v>
      </c>
      <c r="AX99" s="13" t="s">
        <v>81</v>
      </c>
      <c r="AY99" s="151" t="s">
        <v>120</v>
      </c>
    </row>
    <row r="100" spans="2:65" s="1" customFormat="1" ht="37.700000000000003" customHeight="1" x14ac:dyDescent="0.2">
      <c r="B100" s="31"/>
      <c r="C100" s="126" t="s">
        <v>140</v>
      </c>
      <c r="D100" s="126" t="s">
        <v>122</v>
      </c>
      <c r="E100" s="127" t="s">
        <v>141</v>
      </c>
      <c r="F100" s="128" t="s">
        <v>142</v>
      </c>
      <c r="G100" s="129" t="s">
        <v>125</v>
      </c>
      <c r="H100" s="130">
        <v>977</v>
      </c>
      <c r="I100" s="131"/>
      <c r="J100" s="132">
        <f>ROUND(I100*H100,2)</f>
        <v>0</v>
      </c>
      <c r="K100" s="128" t="s">
        <v>126</v>
      </c>
      <c r="L100" s="31"/>
      <c r="M100" s="133" t="s">
        <v>19</v>
      </c>
      <c r="N100" s="134" t="s">
        <v>47</v>
      </c>
      <c r="P100" s="135">
        <f>O100*H100</f>
        <v>0</v>
      </c>
      <c r="Q100" s="135">
        <v>0</v>
      </c>
      <c r="R100" s="135">
        <f>Q100*H100</f>
        <v>0</v>
      </c>
      <c r="S100" s="135">
        <v>0.44</v>
      </c>
      <c r="T100" s="136">
        <f>S100*H100</f>
        <v>429.88</v>
      </c>
      <c r="AR100" s="137" t="s">
        <v>127</v>
      </c>
      <c r="AT100" s="137" t="s">
        <v>122</v>
      </c>
      <c r="AU100" s="137" t="s">
        <v>85</v>
      </c>
      <c r="AY100" s="16" t="s">
        <v>120</v>
      </c>
      <c r="BE100" s="138">
        <f>IF(N100="základní",J100,0)</f>
        <v>0</v>
      </c>
      <c r="BF100" s="138">
        <f>IF(N100="snížená",J100,0)</f>
        <v>0</v>
      </c>
      <c r="BG100" s="138">
        <f>IF(N100="zákl. přenesená",J100,0)</f>
        <v>0</v>
      </c>
      <c r="BH100" s="138">
        <f>IF(N100="sníž. přenesená",J100,0)</f>
        <v>0</v>
      </c>
      <c r="BI100" s="138">
        <f>IF(N100="nulová",J100,0)</f>
        <v>0</v>
      </c>
      <c r="BJ100" s="16" t="s">
        <v>81</v>
      </c>
      <c r="BK100" s="138">
        <f>ROUND(I100*H100,2)</f>
        <v>0</v>
      </c>
      <c r="BL100" s="16" t="s">
        <v>127</v>
      </c>
      <c r="BM100" s="137" t="s">
        <v>143</v>
      </c>
    </row>
    <row r="101" spans="2:65" s="1" customFormat="1" x14ac:dyDescent="0.2">
      <c r="B101" s="31"/>
      <c r="D101" s="139" t="s">
        <v>129</v>
      </c>
      <c r="F101" s="140" t="s">
        <v>144</v>
      </c>
      <c r="I101" s="141"/>
      <c r="L101" s="31"/>
      <c r="M101" s="142"/>
      <c r="T101" s="52"/>
      <c r="AT101" s="16" t="s">
        <v>129</v>
      </c>
      <c r="AU101" s="16" t="s">
        <v>85</v>
      </c>
    </row>
    <row r="102" spans="2:65" s="12" customFormat="1" x14ac:dyDescent="0.2">
      <c r="B102" s="143"/>
      <c r="D102" s="144" t="s">
        <v>131</v>
      </c>
      <c r="E102" s="145" t="s">
        <v>19</v>
      </c>
      <c r="F102" s="146" t="s">
        <v>145</v>
      </c>
      <c r="H102" s="145" t="s">
        <v>19</v>
      </c>
      <c r="I102" s="147"/>
      <c r="L102" s="143"/>
      <c r="M102" s="148"/>
      <c r="T102" s="149"/>
      <c r="AT102" s="145" t="s">
        <v>131</v>
      </c>
      <c r="AU102" s="145" t="s">
        <v>85</v>
      </c>
      <c r="AV102" s="12" t="s">
        <v>81</v>
      </c>
      <c r="AW102" s="12" t="s">
        <v>37</v>
      </c>
      <c r="AX102" s="12" t="s">
        <v>76</v>
      </c>
      <c r="AY102" s="145" t="s">
        <v>120</v>
      </c>
    </row>
    <row r="103" spans="2:65" s="12" customFormat="1" x14ac:dyDescent="0.2">
      <c r="B103" s="143"/>
      <c r="D103" s="144" t="s">
        <v>131</v>
      </c>
      <c r="E103" s="145" t="s">
        <v>19</v>
      </c>
      <c r="F103" s="146" t="s">
        <v>146</v>
      </c>
      <c r="H103" s="145" t="s">
        <v>19</v>
      </c>
      <c r="I103" s="147"/>
      <c r="L103" s="143"/>
      <c r="M103" s="148"/>
      <c r="T103" s="149"/>
      <c r="AT103" s="145" t="s">
        <v>131</v>
      </c>
      <c r="AU103" s="145" t="s">
        <v>85</v>
      </c>
      <c r="AV103" s="12" t="s">
        <v>81</v>
      </c>
      <c r="AW103" s="12" t="s">
        <v>37</v>
      </c>
      <c r="AX103" s="12" t="s">
        <v>76</v>
      </c>
      <c r="AY103" s="145" t="s">
        <v>120</v>
      </c>
    </row>
    <row r="104" spans="2:65" s="13" customFormat="1" x14ac:dyDescent="0.2">
      <c r="B104" s="150"/>
      <c r="D104" s="144" t="s">
        <v>131</v>
      </c>
      <c r="E104" s="151" t="s">
        <v>19</v>
      </c>
      <c r="F104" s="152" t="s">
        <v>147</v>
      </c>
      <c r="H104" s="153">
        <v>977</v>
      </c>
      <c r="I104" s="154"/>
      <c r="L104" s="150"/>
      <c r="M104" s="155"/>
      <c r="T104" s="156"/>
      <c r="AT104" s="151" t="s">
        <v>131</v>
      </c>
      <c r="AU104" s="151" t="s">
        <v>85</v>
      </c>
      <c r="AV104" s="13" t="s">
        <v>85</v>
      </c>
      <c r="AW104" s="13" t="s">
        <v>37</v>
      </c>
      <c r="AX104" s="13" t="s">
        <v>81</v>
      </c>
      <c r="AY104" s="151" t="s">
        <v>120</v>
      </c>
    </row>
    <row r="105" spans="2:65" s="1" customFormat="1" ht="33" customHeight="1" x14ac:dyDescent="0.2">
      <c r="B105" s="31"/>
      <c r="C105" s="126" t="s">
        <v>127</v>
      </c>
      <c r="D105" s="126" t="s">
        <v>122</v>
      </c>
      <c r="E105" s="127" t="s">
        <v>148</v>
      </c>
      <c r="F105" s="128" t="s">
        <v>149</v>
      </c>
      <c r="G105" s="129" t="s">
        <v>125</v>
      </c>
      <c r="H105" s="130">
        <v>977</v>
      </c>
      <c r="I105" s="131"/>
      <c r="J105" s="132">
        <f>ROUND(I105*H105,2)</f>
        <v>0</v>
      </c>
      <c r="K105" s="128" t="s">
        <v>126</v>
      </c>
      <c r="L105" s="31"/>
      <c r="M105" s="133" t="s">
        <v>19</v>
      </c>
      <c r="N105" s="134" t="s">
        <v>47</v>
      </c>
      <c r="P105" s="135">
        <f>O105*H105</f>
        <v>0</v>
      </c>
      <c r="Q105" s="135">
        <v>0</v>
      </c>
      <c r="R105" s="135">
        <f>Q105*H105</f>
        <v>0</v>
      </c>
      <c r="S105" s="135">
        <v>0.316</v>
      </c>
      <c r="T105" s="136">
        <f>S105*H105</f>
        <v>308.73200000000003</v>
      </c>
      <c r="AR105" s="137" t="s">
        <v>127</v>
      </c>
      <c r="AT105" s="137" t="s">
        <v>122</v>
      </c>
      <c r="AU105" s="137" t="s">
        <v>85</v>
      </c>
      <c r="AY105" s="16" t="s">
        <v>120</v>
      </c>
      <c r="BE105" s="138">
        <f>IF(N105="základní",J105,0)</f>
        <v>0</v>
      </c>
      <c r="BF105" s="138">
        <f>IF(N105="snížená",J105,0)</f>
        <v>0</v>
      </c>
      <c r="BG105" s="138">
        <f>IF(N105="zákl. přenesená",J105,0)</f>
        <v>0</v>
      </c>
      <c r="BH105" s="138">
        <f>IF(N105="sníž. přenesená",J105,0)</f>
        <v>0</v>
      </c>
      <c r="BI105" s="138">
        <f>IF(N105="nulová",J105,0)</f>
        <v>0</v>
      </c>
      <c r="BJ105" s="16" t="s">
        <v>81</v>
      </c>
      <c r="BK105" s="138">
        <f>ROUND(I105*H105,2)</f>
        <v>0</v>
      </c>
      <c r="BL105" s="16" t="s">
        <v>127</v>
      </c>
      <c r="BM105" s="137" t="s">
        <v>150</v>
      </c>
    </row>
    <row r="106" spans="2:65" s="1" customFormat="1" x14ac:dyDescent="0.2">
      <c r="B106" s="31"/>
      <c r="D106" s="139" t="s">
        <v>129</v>
      </c>
      <c r="F106" s="140" t="s">
        <v>151</v>
      </c>
      <c r="I106" s="141"/>
      <c r="L106" s="31"/>
      <c r="M106" s="142"/>
      <c r="T106" s="52"/>
      <c r="AT106" s="16" t="s">
        <v>129</v>
      </c>
      <c r="AU106" s="16" t="s">
        <v>85</v>
      </c>
    </row>
    <row r="107" spans="2:65" s="12" customFormat="1" x14ac:dyDescent="0.2">
      <c r="B107" s="143"/>
      <c r="D107" s="144" t="s">
        <v>131</v>
      </c>
      <c r="E107" s="145" t="s">
        <v>19</v>
      </c>
      <c r="F107" s="146" t="s">
        <v>145</v>
      </c>
      <c r="H107" s="145" t="s">
        <v>19</v>
      </c>
      <c r="I107" s="147"/>
      <c r="L107" s="143"/>
      <c r="M107" s="148"/>
      <c r="T107" s="149"/>
      <c r="AT107" s="145" t="s">
        <v>131</v>
      </c>
      <c r="AU107" s="145" t="s">
        <v>85</v>
      </c>
      <c r="AV107" s="12" t="s">
        <v>81</v>
      </c>
      <c r="AW107" s="12" t="s">
        <v>37</v>
      </c>
      <c r="AX107" s="12" t="s">
        <v>76</v>
      </c>
      <c r="AY107" s="145" t="s">
        <v>120</v>
      </c>
    </row>
    <row r="108" spans="2:65" s="12" customFormat="1" x14ac:dyDescent="0.2">
      <c r="B108" s="143"/>
      <c r="D108" s="144" t="s">
        <v>131</v>
      </c>
      <c r="E108" s="145" t="s">
        <v>19</v>
      </c>
      <c r="F108" s="146" t="s">
        <v>152</v>
      </c>
      <c r="H108" s="145" t="s">
        <v>19</v>
      </c>
      <c r="I108" s="147"/>
      <c r="L108" s="143"/>
      <c r="M108" s="148"/>
      <c r="T108" s="149"/>
      <c r="AT108" s="145" t="s">
        <v>131</v>
      </c>
      <c r="AU108" s="145" t="s">
        <v>85</v>
      </c>
      <c r="AV108" s="12" t="s">
        <v>81</v>
      </c>
      <c r="AW108" s="12" t="s">
        <v>37</v>
      </c>
      <c r="AX108" s="12" t="s">
        <v>76</v>
      </c>
      <c r="AY108" s="145" t="s">
        <v>120</v>
      </c>
    </row>
    <row r="109" spans="2:65" s="13" customFormat="1" x14ac:dyDescent="0.2">
      <c r="B109" s="150"/>
      <c r="D109" s="144" t="s">
        <v>131</v>
      </c>
      <c r="E109" s="151" t="s">
        <v>19</v>
      </c>
      <c r="F109" s="152" t="s">
        <v>147</v>
      </c>
      <c r="H109" s="153">
        <v>977</v>
      </c>
      <c r="I109" s="154"/>
      <c r="L109" s="150"/>
      <c r="M109" s="155"/>
      <c r="T109" s="156"/>
      <c r="AT109" s="151" t="s">
        <v>131</v>
      </c>
      <c r="AU109" s="151" t="s">
        <v>85</v>
      </c>
      <c r="AV109" s="13" t="s">
        <v>85</v>
      </c>
      <c r="AW109" s="13" t="s">
        <v>37</v>
      </c>
      <c r="AX109" s="13" t="s">
        <v>81</v>
      </c>
      <c r="AY109" s="151" t="s">
        <v>120</v>
      </c>
    </row>
    <row r="110" spans="2:65" s="1" customFormat="1" ht="37.700000000000003" customHeight="1" x14ac:dyDescent="0.2">
      <c r="B110" s="31"/>
      <c r="C110" s="126" t="s">
        <v>153</v>
      </c>
      <c r="D110" s="126" t="s">
        <v>122</v>
      </c>
      <c r="E110" s="127" t="s">
        <v>154</v>
      </c>
      <c r="F110" s="128" t="s">
        <v>155</v>
      </c>
      <c r="G110" s="129" t="s">
        <v>125</v>
      </c>
      <c r="H110" s="130">
        <v>49</v>
      </c>
      <c r="I110" s="131"/>
      <c r="J110" s="132">
        <f>ROUND(I110*H110,2)</f>
        <v>0</v>
      </c>
      <c r="K110" s="128" t="s">
        <v>126</v>
      </c>
      <c r="L110" s="31"/>
      <c r="M110" s="133" t="s">
        <v>19</v>
      </c>
      <c r="N110" s="134" t="s">
        <v>47</v>
      </c>
      <c r="P110" s="135">
        <f>O110*H110</f>
        <v>0</v>
      </c>
      <c r="Q110" s="135">
        <v>0</v>
      </c>
      <c r="R110" s="135">
        <f>Q110*H110</f>
        <v>0</v>
      </c>
      <c r="S110" s="135">
        <v>0.57999999999999996</v>
      </c>
      <c r="T110" s="136">
        <f>S110*H110</f>
        <v>28.419999999999998</v>
      </c>
      <c r="AR110" s="137" t="s">
        <v>127</v>
      </c>
      <c r="AT110" s="137" t="s">
        <v>122</v>
      </c>
      <c r="AU110" s="137" t="s">
        <v>85</v>
      </c>
      <c r="AY110" s="16" t="s">
        <v>120</v>
      </c>
      <c r="BE110" s="138">
        <f>IF(N110="základní",J110,0)</f>
        <v>0</v>
      </c>
      <c r="BF110" s="138">
        <f>IF(N110="snížená",J110,0)</f>
        <v>0</v>
      </c>
      <c r="BG110" s="138">
        <f>IF(N110="zákl. přenesená",J110,0)</f>
        <v>0</v>
      </c>
      <c r="BH110" s="138">
        <f>IF(N110="sníž. přenesená",J110,0)</f>
        <v>0</v>
      </c>
      <c r="BI110" s="138">
        <f>IF(N110="nulová",J110,0)</f>
        <v>0</v>
      </c>
      <c r="BJ110" s="16" t="s">
        <v>81</v>
      </c>
      <c r="BK110" s="138">
        <f>ROUND(I110*H110,2)</f>
        <v>0</v>
      </c>
      <c r="BL110" s="16" t="s">
        <v>127</v>
      </c>
      <c r="BM110" s="137" t="s">
        <v>156</v>
      </c>
    </row>
    <row r="111" spans="2:65" s="1" customFormat="1" x14ac:dyDescent="0.2">
      <c r="B111" s="31"/>
      <c r="D111" s="139" t="s">
        <v>129</v>
      </c>
      <c r="F111" s="140" t="s">
        <v>157</v>
      </c>
      <c r="I111" s="141"/>
      <c r="L111" s="31"/>
      <c r="M111" s="142"/>
      <c r="T111" s="52"/>
      <c r="AT111" s="16" t="s">
        <v>129</v>
      </c>
      <c r="AU111" s="16" t="s">
        <v>85</v>
      </c>
    </row>
    <row r="112" spans="2:65" s="12" customFormat="1" x14ac:dyDescent="0.2">
      <c r="B112" s="143"/>
      <c r="D112" s="144" t="s">
        <v>131</v>
      </c>
      <c r="E112" s="145" t="s">
        <v>19</v>
      </c>
      <c r="F112" s="146" t="s">
        <v>158</v>
      </c>
      <c r="H112" s="145" t="s">
        <v>19</v>
      </c>
      <c r="I112" s="147"/>
      <c r="L112" s="143"/>
      <c r="M112" s="148"/>
      <c r="T112" s="149"/>
      <c r="AT112" s="145" t="s">
        <v>131</v>
      </c>
      <c r="AU112" s="145" t="s">
        <v>85</v>
      </c>
      <c r="AV112" s="12" t="s">
        <v>81</v>
      </c>
      <c r="AW112" s="12" t="s">
        <v>37</v>
      </c>
      <c r="AX112" s="12" t="s">
        <v>76</v>
      </c>
      <c r="AY112" s="145" t="s">
        <v>120</v>
      </c>
    </row>
    <row r="113" spans="2:65" s="13" customFormat="1" x14ac:dyDescent="0.2">
      <c r="B113" s="150"/>
      <c r="D113" s="144" t="s">
        <v>131</v>
      </c>
      <c r="E113" s="151" t="s">
        <v>19</v>
      </c>
      <c r="F113" s="152" t="s">
        <v>159</v>
      </c>
      <c r="H113" s="153">
        <v>49</v>
      </c>
      <c r="I113" s="154"/>
      <c r="L113" s="150"/>
      <c r="M113" s="155"/>
      <c r="T113" s="156"/>
      <c r="AT113" s="151" t="s">
        <v>131</v>
      </c>
      <c r="AU113" s="151" t="s">
        <v>85</v>
      </c>
      <c r="AV113" s="13" t="s">
        <v>85</v>
      </c>
      <c r="AW113" s="13" t="s">
        <v>37</v>
      </c>
      <c r="AX113" s="13" t="s">
        <v>81</v>
      </c>
      <c r="AY113" s="151" t="s">
        <v>120</v>
      </c>
    </row>
    <row r="114" spans="2:65" s="1" customFormat="1" ht="24.2" customHeight="1" x14ac:dyDescent="0.2">
      <c r="B114" s="31"/>
      <c r="C114" s="126" t="s">
        <v>160</v>
      </c>
      <c r="D114" s="126" t="s">
        <v>122</v>
      </c>
      <c r="E114" s="127" t="s">
        <v>161</v>
      </c>
      <c r="F114" s="128" t="s">
        <v>162</v>
      </c>
      <c r="G114" s="129" t="s">
        <v>125</v>
      </c>
      <c r="H114" s="130">
        <v>977</v>
      </c>
      <c r="I114" s="131"/>
      <c r="J114" s="132">
        <f>ROUND(I114*H114,2)</f>
        <v>0</v>
      </c>
      <c r="K114" s="128" t="s">
        <v>126</v>
      </c>
      <c r="L114" s="31"/>
      <c r="M114" s="133" t="s">
        <v>19</v>
      </c>
      <c r="N114" s="134" t="s">
        <v>47</v>
      </c>
      <c r="P114" s="135">
        <f>O114*H114</f>
        <v>0</v>
      </c>
      <c r="Q114" s="135">
        <v>1.0000000000000001E-5</v>
      </c>
      <c r="R114" s="135">
        <f>Q114*H114</f>
        <v>9.7700000000000009E-3</v>
      </c>
      <c r="S114" s="135">
        <v>9.1999999999999998E-2</v>
      </c>
      <c r="T114" s="136">
        <f>S114*H114</f>
        <v>89.884</v>
      </c>
      <c r="AR114" s="137" t="s">
        <v>127</v>
      </c>
      <c r="AT114" s="137" t="s">
        <v>122</v>
      </c>
      <c r="AU114" s="137" t="s">
        <v>85</v>
      </c>
      <c r="AY114" s="16" t="s">
        <v>120</v>
      </c>
      <c r="BE114" s="138">
        <f>IF(N114="základní",J114,0)</f>
        <v>0</v>
      </c>
      <c r="BF114" s="138">
        <f>IF(N114="snížená",J114,0)</f>
        <v>0</v>
      </c>
      <c r="BG114" s="138">
        <f>IF(N114="zákl. přenesená",J114,0)</f>
        <v>0</v>
      </c>
      <c r="BH114" s="138">
        <f>IF(N114="sníž. přenesená",J114,0)</f>
        <v>0</v>
      </c>
      <c r="BI114" s="138">
        <f>IF(N114="nulová",J114,0)</f>
        <v>0</v>
      </c>
      <c r="BJ114" s="16" t="s">
        <v>81</v>
      </c>
      <c r="BK114" s="138">
        <f>ROUND(I114*H114,2)</f>
        <v>0</v>
      </c>
      <c r="BL114" s="16" t="s">
        <v>127</v>
      </c>
      <c r="BM114" s="137" t="s">
        <v>163</v>
      </c>
    </row>
    <row r="115" spans="2:65" s="1" customFormat="1" x14ac:dyDescent="0.2">
      <c r="B115" s="31"/>
      <c r="D115" s="139" t="s">
        <v>129</v>
      </c>
      <c r="F115" s="140" t="s">
        <v>164</v>
      </c>
      <c r="I115" s="141"/>
      <c r="L115" s="31"/>
      <c r="M115" s="142"/>
      <c r="T115" s="52"/>
      <c r="AT115" s="16" t="s">
        <v>129</v>
      </c>
      <c r="AU115" s="16" t="s">
        <v>85</v>
      </c>
    </row>
    <row r="116" spans="2:65" s="12" customFormat="1" x14ac:dyDescent="0.2">
      <c r="B116" s="143"/>
      <c r="D116" s="144" t="s">
        <v>131</v>
      </c>
      <c r="E116" s="145" t="s">
        <v>19</v>
      </c>
      <c r="F116" s="146" t="s">
        <v>145</v>
      </c>
      <c r="H116" s="145" t="s">
        <v>19</v>
      </c>
      <c r="I116" s="147"/>
      <c r="L116" s="143"/>
      <c r="M116" s="148"/>
      <c r="T116" s="149"/>
      <c r="AT116" s="145" t="s">
        <v>131</v>
      </c>
      <c r="AU116" s="145" t="s">
        <v>85</v>
      </c>
      <c r="AV116" s="12" t="s">
        <v>81</v>
      </c>
      <c r="AW116" s="12" t="s">
        <v>37</v>
      </c>
      <c r="AX116" s="12" t="s">
        <v>76</v>
      </c>
      <c r="AY116" s="145" t="s">
        <v>120</v>
      </c>
    </row>
    <row r="117" spans="2:65" s="13" customFormat="1" x14ac:dyDescent="0.2">
      <c r="B117" s="150"/>
      <c r="D117" s="144" t="s">
        <v>131</v>
      </c>
      <c r="E117" s="151" t="s">
        <v>19</v>
      </c>
      <c r="F117" s="152" t="s">
        <v>147</v>
      </c>
      <c r="H117" s="153">
        <v>977</v>
      </c>
      <c r="I117" s="154"/>
      <c r="L117" s="150"/>
      <c r="M117" s="155"/>
      <c r="T117" s="156"/>
      <c r="AT117" s="151" t="s">
        <v>131</v>
      </c>
      <c r="AU117" s="151" t="s">
        <v>85</v>
      </c>
      <c r="AV117" s="13" t="s">
        <v>85</v>
      </c>
      <c r="AW117" s="13" t="s">
        <v>37</v>
      </c>
      <c r="AX117" s="13" t="s">
        <v>81</v>
      </c>
      <c r="AY117" s="151" t="s">
        <v>120</v>
      </c>
    </row>
    <row r="118" spans="2:65" s="1" customFormat="1" ht="24.2" customHeight="1" x14ac:dyDescent="0.2">
      <c r="B118" s="31"/>
      <c r="C118" s="126" t="s">
        <v>165</v>
      </c>
      <c r="D118" s="126" t="s">
        <v>122</v>
      </c>
      <c r="E118" s="127" t="s">
        <v>166</v>
      </c>
      <c r="F118" s="128" t="s">
        <v>167</v>
      </c>
      <c r="G118" s="129" t="s">
        <v>168</v>
      </c>
      <c r="H118" s="130">
        <v>135</v>
      </c>
      <c r="I118" s="131"/>
      <c r="J118" s="132">
        <f>ROUND(I118*H118,2)</f>
        <v>0</v>
      </c>
      <c r="K118" s="128" t="s">
        <v>126</v>
      </c>
      <c r="L118" s="31"/>
      <c r="M118" s="133" t="s">
        <v>19</v>
      </c>
      <c r="N118" s="134" t="s">
        <v>47</v>
      </c>
      <c r="P118" s="135">
        <f>O118*H118</f>
        <v>0</v>
      </c>
      <c r="Q118" s="135">
        <v>0</v>
      </c>
      <c r="R118" s="135">
        <f>Q118*H118</f>
        <v>0</v>
      </c>
      <c r="S118" s="135">
        <v>0.20499999999999999</v>
      </c>
      <c r="T118" s="136">
        <f>S118*H118</f>
        <v>27.674999999999997</v>
      </c>
      <c r="AR118" s="137" t="s">
        <v>127</v>
      </c>
      <c r="AT118" s="137" t="s">
        <v>122</v>
      </c>
      <c r="AU118" s="137" t="s">
        <v>85</v>
      </c>
      <c r="AY118" s="16" t="s">
        <v>120</v>
      </c>
      <c r="BE118" s="138">
        <f>IF(N118="základní",J118,0)</f>
        <v>0</v>
      </c>
      <c r="BF118" s="138">
        <f>IF(N118="snížená",J118,0)</f>
        <v>0</v>
      </c>
      <c r="BG118" s="138">
        <f>IF(N118="zákl. přenesená",J118,0)</f>
        <v>0</v>
      </c>
      <c r="BH118" s="138">
        <f>IF(N118="sníž. přenesená",J118,0)</f>
        <v>0</v>
      </c>
      <c r="BI118" s="138">
        <f>IF(N118="nulová",J118,0)</f>
        <v>0</v>
      </c>
      <c r="BJ118" s="16" t="s">
        <v>81</v>
      </c>
      <c r="BK118" s="138">
        <f>ROUND(I118*H118,2)</f>
        <v>0</v>
      </c>
      <c r="BL118" s="16" t="s">
        <v>127</v>
      </c>
      <c r="BM118" s="137" t="s">
        <v>169</v>
      </c>
    </row>
    <row r="119" spans="2:65" s="1" customFormat="1" x14ac:dyDescent="0.2">
      <c r="B119" s="31"/>
      <c r="D119" s="139" t="s">
        <v>129</v>
      </c>
      <c r="F119" s="140" t="s">
        <v>170</v>
      </c>
      <c r="I119" s="141"/>
      <c r="L119" s="31"/>
      <c r="M119" s="142"/>
      <c r="T119" s="52"/>
      <c r="AT119" s="16" t="s">
        <v>129</v>
      </c>
      <c r="AU119" s="16" t="s">
        <v>85</v>
      </c>
    </row>
    <row r="120" spans="2:65" s="1" customFormat="1" ht="16.5" customHeight="1" x14ac:dyDescent="0.2">
      <c r="B120" s="31"/>
      <c r="C120" s="126" t="s">
        <v>171</v>
      </c>
      <c r="D120" s="126" t="s">
        <v>122</v>
      </c>
      <c r="E120" s="127" t="s">
        <v>172</v>
      </c>
      <c r="F120" s="128" t="s">
        <v>173</v>
      </c>
      <c r="G120" s="129" t="s">
        <v>125</v>
      </c>
      <c r="H120" s="130">
        <v>391</v>
      </c>
      <c r="I120" s="131"/>
      <c r="J120" s="132">
        <f>ROUND(I120*H120,2)</f>
        <v>0</v>
      </c>
      <c r="K120" s="128" t="s">
        <v>126</v>
      </c>
      <c r="L120" s="31"/>
      <c r="M120" s="133" t="s">
        <v>19</v>
      </c>
      <c r="N120" s="134" t="s">
        <v>47</v>
      </c>
      <c r="P120" s="135">
        <f>O120*H120</f>
        <v>0</v>
      </c>
      <c r="Q120" s="135">
        <v>0</v>
      </c>
      <c r="R120" s="135">
        <f>Q120*H120</f>
        <v>0</v>
      </c>
      <c r="S120" s="135">
        <v>0</v>
      </c>
      <c r="T120" s="136">
        <f>S120*H120</f>
        <v>0</v>
      </c>
      <c r="AR120" s="137" t="s">
        <v>127</v>
      </c>
      <c r="AT120" s="137" t="s">
        <v>122</v>
      </c>
      <c r="AU120" s="137" t="s">
        <v>85</v>
      </c>
      <c r="AY120" s="16" t="s">
        <v>120</v>
      </c>
      <c r="BE120" s="138">
        <f>IF(N120="základní",J120,0)</f>
        <v>0</v>
      </c>
      <c r="BF120" s="138">
        <f>IF(N120="snížená",J120,0)</f>
        <v>0</v>
      </c>
      <c r="BG120" s="138">
        <f>IF(N120="zákl. přenesená",J120,0)</f>
        <v>0</v>
      </c>
      <c r="BH120" s="138">
        <f>IF(N120="sníž. přenesená",J120,0)</f>
        <v>0</v>
      </c>
      <c r="BI120" s="138">
        <f>IF(N120="nulová",J120,0)</f>
        <v>0</v>
      </c>
      <c r="BJ120" s="16" t="s">
        <v>81</v>
      </c>
      <c r="BK120" s="138">
        <f>ROUND(I120*H120,2)</f>
        <v>0</v>
      </c>
      <c r="BL120" s="16" t="s">
        <v>127</v>
      </c>
      <c r="BM120" s="137" t="s">
        <v>174</v>
      </c>
    </row>
    <row r="121" spans="2:65" s="1" customFormat="1" x14ac:dyDescent="0.2">
      <c r="B121" s="31"/>
      <c r="D121" s="139" t="s">
        <v>129</v>
      </c>
      <c r="F121" s="140" t="s">
        <v>175</v>
      </c>
      <c r="I121" s="141"/>
      <c r="L121" s="31"/>
      <c r="M121" s="142"/>
      <c r="T121" s="52"/>
      <c r="AT121" s="16" t="s">
        <v>129</v>
      </c>
      <c r="AU121" s="16" t="s">
        <v>85</v>
      </c>
    </row>
    <row r="122" spans="2:65" s="12" customFormat="1" x14ac:dyDescent="0.2">
      <c r="B122" s="143"/>
      <c r="D122" s="144" t="s">
        <v>131</v>
      </c>
      <c r="E122" s="145" t="s">
        <v>19</v>
      </c>
      <c r="F122" s="146" t="s">
        <v>176</v>
      </c>
      <c r="H122" s="145" t="s">
        <v>19</v>
      </c>
      <c r="I122" s="147"/>
      <c r="L122" s="143"/>
      <c r="M122" s="148"/>
      <c r="T122" s="149"/>
      <c r="AT122" s="145" t="s">
        <v>131</v>
      </c>
      <c r="AU122" s="145" t="s">
        <v>85</v>
      </c>
      <c r="AV122" s="12" t="s">
        <v>81</v>
      </c>
      <c r="AW122" s="12" t="s">
        <v>37</v>
      </c>
      <c r="AX122" s="12" t="s">
        <v>76</v>
      </c>
      <c r="AY122" s="145" t="s">
        <v>120</v>
      </c>
    </row>
    <row r="123" spans="2:65" s="13" customFormat="1" x14ac:dyDescent="0.2">
      <c r="B123" s="150"/>
      <c r="D123" s="144" t="s">
        <v>131</v>
      </c>
      <c r="E123" s="151" t="s">
        <v>19</v>
      </c>
      <c r="F123" s="152" t="s">
        <v>177</v>
      </c>
      <c r="H123" s="153">
        <v>258</v>
      </c>
      <c r="I123" s="154"/>
      <c r="L123" s="150"/>
      <c r="M123" s="155"/>
      <c r="T123" s="156"/>
      <c r="AT123" s="151" t="s">
        <v>131</v>
      </c>
      <c r="AU123" s="151" t="s">
        <v>85</v>
      </c>
      <c r="AV123" s="13" t="s">
        <v>85</v>
      </c>
      <c r="AW123" s="13" t="s">
        <v>37</v>
      </c>
      <c r="AX123" s="13" t="s">
        <v>76</v>
      </c>
      <c r="AY123" s="151" t="s">
        <v>120</v>
      </c>
    </row>
    <row r="124" spans="2:65" s="12" customFormat="1" x14ac:dyDescent="0.2">
      <c r="B124" s="143"/>
      <c r="D124" s="144" t="s">
        <v>131</v>
      </c>
      <c r="E124" s="145" t="s">
        <v>19</v>
      </c>
      <c r="F124" s="146" t="s">
        <v>178</v>
      </c>
      <c r="H124" s="145" t="s">
        <v>19</v>
      </c>
      <c r="I124" s="147"/>
      <c r="L124" s="143"/>
      <c r="M124" s="148"/>
      <c r="T124" s="149"/>
      <c r="AT124" s="145" t="s">
        <v>131</v>
      </c>
      <c r="AU124" s="145" t="s">
        <v>85</v>
      </c>
      <c r="AV124" s="12" t="s">
        <v>81</v>
      </c>
      <c r="AW124" s="12" t="s">
        <v>37</v>
      </c>
      <c r="AX124" s="12" t="s">
        <v>76</v>
      </c>
      <c r="AY124" s="145" t="s">
        <v>120</v>
      </c>
    </row>
    <row r="125" spans="2:65" s="13" customFormat="1" x14ac:dyDescent="0.2">
      <c r="B125" s="150"/>
      <c r="D125" s="144" t="s">
        <v>131</v>
      </c>
      <c r="E125" s="151" t="s">
        <v>19</v>
      </c>
      <c r="F125" s="152" t="s">
        <v>179</v>
      </c>
      <c r="H125" s="153">
        <v>133</v>
      </c>
      <c r="I125" s="154"/>
      <c r="L125" s="150"/>
      <c r="M125" s="155"/>
      <c r="T125" s="156"/>
      <c r="AT125" s="151" t="s">
        <v>131</v>
      </c>
      <c r="AU125" s="151" t="s">
        <v>85</v>
      </c>
      <c r="AV125" s="13" t="s">
        <v>85</v>
      </c>
      <c r="AW125" s="13" t="s">
        <v>37</v>
      </c>
      <c r="AX125" s="13" t="s">
        <v>76</v>
      </c>
      <c r="AY125" s="151" t="s">
        <v>120</v>
      </c>
    </row>
    <row r="126" spans="2:65" s="14" customFormat="1" x14ac:dyDescent="0.2">
      <c r="B126" s="157"/>
      <c r="D126" s="144" t="s">
        <v>131</v>
      </c>
      <c r="E126" s="158" t="s">
        <v>19</v>
      </c>
      <c r="F126" s="159" t="s">
        <v>180</v>
      </c>
      <c r="H126" s="160">
        <v>391</v>
      </c>
      <c r="I126" s="161"/>
      <c r="L126" s="157"/>
      <c r="M126" s="162"/>
      <c r="T126" s="163"/>
      <c r="AT126" s="158" t="s">
        <v>131</v>
      </c>
      <c r="AU126" s="158" t="s">
        <v>85</v>
      </c>
      <c r="AV126" s="14" t="s">
        <v>127</v>
      </c>
      <c r="AW126" s="14" t="s">
        <v>37</v>
      </c>
      <c r="AX126" s="14" t="s">
        <v>81</v>
      </c>
      <c r="AY126" s="158" t="s">
        <v>120</v>
      </c>
    </row>
    <row r="127" spans="2:65" s="1" customFormat="1" ht="16.5" customHeight="1" x14ac:dyDescent="0.2">
      <c r="B127" s="31"/>
      <c r="C127" s="126" t="s">
        <v>181</v>
      </c>
      <c r="D127" s="126" t="s">
        <v>122</v>
      </c>
      <c r="E127" s="127" t="s">
        <v>182</v>
      </c>
      <c r="F127" s="128" t="s">
        <v>183</v>
      </c>
      <c r="G127" s="129" t="s">
        <v>184</v>
      </c>
      <c r="H127" s="130">
        <v>14.7</v>
      </c>
      <c r="I127" s="131"/>
      <c r="J127" s="132">
        <f>ROUND(I127*H127,2)</f>
        <v>0</v>
      </c>
      <c r="K127" s="128" t="s">
        <v>126</v>
      </c>
      <c r="L127" s="31"/>
      <c r="M127" s="133" t="s">
        <v>19</v>
      </c>
      <c r="N127" s="134" t="s">
        <v>47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127</v>
      </c>
      <c r="AT127" s="137" t="s">
        <v>122</v>
      </c>
      <c r="AU127" s="137" t="s">
        <v>85</v>
      </c>
      <c r="AY127" s="16" t="s">
        <v>120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6" t="s">
        <v>81</v>
      </c>
      <c r="BK127" s="138">
        <f>ROUND(I127*H127,2)</f>
        <v>0</v>
      </c>
      <c r="BL127" s="16" t="s">
        <v>127</v>
      </c>
      <c r="BM127" s="137" t="s">
        <v>185</v>
      </c>
    </row>
    <row r="128" spans="2:65" s="1" customFormat="1" x14ac:dyDescent="0.2">
      <c r="B128" s="31"/>
      <c r="D128" s="139" t="s">
        <v>129</v>
      </c>
      <c r="F128" s="140" t="s">
        <v>186</v>
      </c>
      <c r="I128" s="141"/>
      <c r="L128" s="31"/>
      <c r="M128" s="142"/>
      <c r="T128" s="52"/>
      <c r="AT128" s="16" t="s">
        <v>129</v>
      </c>
      <c r="AU128" s="16" t="s">
        <v>85</v>
      </c>
    </row>
    <row r="129" spans="2:65" s="12" customFormat="1" x14ac:dyDescent="0.2">
      <c r="B129" s="143"/>
      <c r="D129" s="144" t="s">
        <v>131</v>
      </c>
      <c r="E129" s="145" t="s">
        <v>19</v>
      </c>
      <c r="F129" s="146" t="s">
        <v>158</v>
      </c>
      <c r="H129" s="145" t="s">
        <v>19</v>
      </c>
      <c r="I129" s="147"/>
      <c r="L129" s="143"/>
      <c r="M129" s="148"/>
      <c r="T129" s="149"/>
      <c r="AT129" s="145" t="s">
        <v>131</v>
      </c>
      <c r="AU129" s="145" t="s">
        <v>85</v>
      </c>
      <c r="AV129" s="12" t="s">
        <v>81</v>
      </c>
      <c r="AW129" s="12" t="s">
        <v>37</v>
      </c>
      <c r="AX129" s="12" t="s">
        <v>76</v>
      </c>
      <c r="AY129" s="145" t="s">
        <v>120</v>
      </c>
    </row>
    <row r="130" spans="2:65" s="12" customFormat="1" x14ac:dyDescent="0.2">
      <c r="B130" s="143"/>
      <c r="D130" s="144" t="s">
        <v>131</v>
      </c>
      <c r="E130" s="145" t="s">
        <v>19</v>
      </c>
      <c r="F130" s="146" t="s">
        <v>187</v>
      </c>
      <c r="H130" s="145" t="s">
        <v>19</v>
      </c>
      <c r="I130" s="147"/>
      <c r="L130" s="143"/>
      <c r="M130" s="148"/>
      <c r="T130" s="149"/>
      <c r="AT130" s="145" t="s">
        <v>131</v>
      </c>
      <c r="AU130" s="145" t="s">
        <v>85</v>
      </c>
      <c r="AV130" s="12" t="s">
        <v>81</v>
      </c>
      <c r="AW130" s="12" t="s">
        <v>37</v>
      </c>
      <c r="AX130" s="12" t="s">
        <v>76</v>
      </c>
      <c r="AY130" s="145" t="s">
        <v>120</v>
      </c>
    </row>
    <row r="131" spans="2:65" s="13" customFormat="1" x14ac:dyDescent="0.2">
      <c r="B131" s="150"/>
      <c r="D131" s="144" t="s">
        <v>131</v>
      </c>
      <c r="E131" s="151" t="s">
        <v>19</v>
      </c>
      <c r="F131" s="152" t="s">
        <v>188</v>
      </c>
      <c r="H131" s="153">
        <v>14.7</v>
      </c>
      <c r="I131" s="154"/>
      <c r="L131" s="150"/>
      <c r="M131" s="155"/>
      <c r="T131" s="156"/>
      <c r="AT131" s="151" t="s">
        <v>131</v>
      </c>
      <c r="AU131" s="151" t="s">
        <v>85</v>
      </c>
      <c r="AV131" s="13" t="s">
        <v>85</v>
      </c>
      <c r="AW131" s="13" t="s">
        <v>37</v>
      </c>
      <c r="AX131" s="13" t="s">
        <v>81</v>
      </c>
      <c r="AY131" s="151" t="s">
        <v>120</v>
      </c>
    </row>
    <row r="132" spans="2:65" s="1" customFormat="1" ht="21.75" customHeight="1" x14ac:dyDescent="0.2">
      <c r="B132" s="31"/>
      <c r="C132" s="126" t="s">
        <v>189</v>
      </c>
      <c r="D132" s="126" t="s">
        <v>122</v>
      </c>
      <c r="E132" s="127" t="s">
        <v>190</v>
      </c>
      <c r="F132" s="128" t="s">
        <v>191</v>
      </c>
      <c r="G132" s="129" t="s">
        <v>184</v>
      </c>
      <c r="H132" s="130">
        <v>62.51</v>
      </c>
      <c r="I132" s="131"/>
      <c r="J132" s="132">
        <f>ROUND(I132*H132,2)</f>
        <v>0</v>
      </c>
      <c r="K132" s="128" t="s">
        <v>126</v>
      </c>
      <c r="L132" s="31"/>
      <c r="M132" s="133" t="s">
        <v>19</v>
      </c>
      <c r="N132" s="134" t="s">
        <v>47</v>
      </c>
      <c r="P132" s="135">
        <f>O132*H132</f>
        <v>0</v>
      </c>
      <c r="Q132" s="135">
        <v>0</v>
      </c>
      <c r="R132" s="135">
        <f>Q132*H132</f>
        <v>0</v>
      </c>
      <c r="S132" s="135">
        <v>0</v>
      </c>
      <c r="T132" s="136">
        <f>S132*H132</f>
        <v>0</v>
      </c>
      <c r="AR132" s="137" t="s">
        <v>127</v>
      </c>
      <c r="AT132" s="137" t="s">
        <v>122</v>
      </c>
      <c r="AU132" s="137" t="s">
        <v>85</v>
      </c>
      <c r="AY132" s="16" t="s">
        <v>120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6" t="s">
        <v>81</v>
      </c>
      <c r="BK132" s="138">
        <f>ROUND(I132*H132,2)</f>
        <v>0</v>
      </c>
      <c r="BL132" s="16" t="s">
        <v>127</v>
      </c>
      <c r="BM132" s="137" t="s">
        <v>192</v>
      </c>
    </row>
    <row r="133" spans="2:65" s="1" customFormat="1" x14ac:dyDescent="0.2">
      <c r="B133" s="31"/>
      <c r="D133" s="139" t="s">
        <v>129</v>
      </c>
      <c r="F133" s="140" t="s">
        <v>193</v>
      </c>
      <c r="I133" s="141"/>
      <c r="L133" s="31"/>
      <c r="M133" s="142"/>
      <c r="T133" s="52"/>
      <c r="AT133" s="16" t="s">
        <v>129</v>
      </c>
      <c r="AU133" s="16" t="s">
        <v>85</v>
      </c>
    </row>
    <row r="134" spans="2:65" s="12" customFormat="1" x14ac:dyDescent="0.2">
      <c r="B134" s="143"/>
      <c r="D134" s="144" t="s">
        <v>131</v>
      </c>
      <c r="E134" s="145" t="s">
        <v>19</v>
      </c>
      <c r="F134" s="146" t="s">
        <v>178</v>
      </c>
      <c r="H134" s="145" t="s">
        <v>19</v>
      </c>
      <c r="I134" s="147"/>
      <c r="L134" s="143"/>
      <c r="M134" s="148"/>
      <c r="T134" s="149"/>
      <c r="AT134" s="145" t="s">
        <v>131</v>
      </c>
      <c r="AU134" s="145" t="s">
        <v>85</v>
      </c>
      <c r="AV134" s="12" t="s">
        <v>81</v>
      </c>
      <c r="AW134" s="12" t="s">
        <v>37</v>
      </c>
      <c r="AX134" s="12" t="s">
        <v>76</v>
      </c>
      <c r="AY134" s="145" t="s">
        <v>120</v>
      </c>
    </row>
    <row r="135" spans="2:65" s="13" customFormat="1" x14ac:dyDescent="0.2">
      <c r="B135" s="150"/>
      <c r="D135" s="144" t="s">
        <v>131</v>
      </c>
      <c r="E135" s="151" t="s">
        <v>19</v>
      </c>
      <c r="F135" s="152" t="s">
        <v>194</v>
      </c>
      <c r="H135" s="153">
        <v>62.51</v>
      </c>
      <c r="I135" s="154"/>
      <c r="L135" s="150"/>
      <c r="M135" s="155"/>
      <c r="T135" s="156"/>
      <c r="AT135" s="151" t="s">
        <v>131</v>
      </c>
      <c r="AU135" s="151" t="s">
        <v>85</v>
      </c>
      <c r="AV135" s="13" t="s">
        <v>85</v>
      </c>
      <c r="AW135" s="13" t="s">
        <v>37</v>
      </c>
      <c r="AX135" s="13" t="s">
        <v>81</v>
      </c>
      <c r="AY135" s="151" t="s">
        <v>120</v>
      </c>
    </row>
    <row r="136" spans="2:65" s="1" customFormat="1" ht="16.5" customHeight="1" x14ac:dyDescent="0.2">
      <c r="B136" s="31"/>
      <c r="C136" s="126" t="s">
        <v>195</v>
      </c>
      <c r="D136" s="126" t="s">
        <v>122</v>
      </c>
      <c r="E136" s="127" t="s">
        <v>196</v>
      </c>
      <c r="F136" s="128" t="s">
        <v>197</v>
      </c>
      <c r="G136" s="129" t="s">
        <v>184</v>
      </c>
      <c r="H136" s="130">
        <v>63.84</v>
      </c>
      <c r="I136" s="131"/>
      <c r="J136" s="132">
        <f>ROUND(I136*H136,2)</f>
        <v>0</v>
      </c>
      <c r="K136" s="128" t="s">
        <v>126</v>
      </c>
      <c r="L136" s="31"/>
      <c r="M136" s="133" t="s">
        <v>19</v>
      </c>
      <c r="N136" s="134" t="s">
        <v>47</v>
      </c>
      <c r="P136" s="135">
        <f>O136*H136</f>
        <v>0</v>
      </c>
      <c r="Q136" s="135">
        <v>0</v>
      </c>
      <c r="R136" s="135">
        <f>Q136*H136</f>
        <v>0</v>
      </c>
      <c r="S136" s="135">
        <v>0</v>
      </c>
      <c r="T136" s="136">
        <f>S136*H136</f>
        <v>0</v>
      </c>
      <c r="AR136" s="137" t="s">
        <v>127</v>
      </c>
      <c r="AT136" s="137" t="s">
        <v>122</v>
      </c>
      <c r="AU136" s="137" t="s">
        <v>85</v>
      </c>
      <c r="AY136" s="16" t="s">
        <v>120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6" t="s">
        <v>81</v>
      </c>
      <c r="BK136" s="138">
        <f>ROUND(I136*H136,2)</f>
        <v>0</v>
      </c>
      <c r="BL136" s="16" t="s">
        <v>127</v>
      </c>
      <c r="BM136" s="137" t="s">
        <v>198</v>
      </c>
    </row>
    <row r="137" spans="2:65" s="1" customFormat="1" x14ac:dyDescent="0.2">
      <c r="B137" s="31"/>
      <c r="D137" s="139" t="s">
        <v>129</v>
      </c>
      <c r="F137" s="140" t="s">
        <v>199</v>
      </c>
      <c r="I137" s="141"/>
      <c r="L137" s="31"/>
      <c r="M137" s="142"/>
      <c r="T137" s="52"/>
      <c r="AT137" s="16" t="s">
        <v>129</v>
      </c>
      <c r="AU137" s="16" t="s">
        <v>85</v>
      </c>
    </row>
    <row r="138" spans="2:65" s="12" customFormat="1" x14ac:dyDescent="0.2">
      <c r="B138" s="143"/>
      <c r="D138" s="144" t="s">
        <v>131</v>
      </c>
      <c r="E138" s="145" t="s">
        <v>19</v>
      </c>
      <c r="F138" s="146" t="s">
        <v>200</v>
      </c>
      <c r="H138" s="145" t="s">
        <v>19</v>
      </c>
      <c r="I138" s="147"/>
      <c r="L138" s="143"/>
      <c r="M138" s="148"/>
      <c r="T138" s="149"/>
      <c r="AT138" s="145" t="s">
        <v>131</v>
      </c>
      <c r="AU138" s="145" t="s">
        <v>85</v>
      </c>
      <c r="AV138" s="12" t="s">
        <v>81</v>
      </c>
      <c r="AW138" s="12" t="s">
        <v>37</v>
      </c>
      <c r="AX138" s="12" t="s">
        <v>76</v>
      </c>
      <c r="AY138" s="145" t="s">
        <v>120</v>
      </c>
    </row>
    <row r="139" spans="2:65" s="13" customFormat="1" x14ac:dyDescent="0.2">
      <c r="B139" s="150"/>
      <c r="D139" s="144" t="s">
        <v>131</v>
      </c>
      <c r="E139" s="151" t="s">
        <v>19</v>
      </c>
      <c r="F139" s="152" t="s">
        <v>201</v>
      </c>
      <c r="H139" s="153">
        <v>63.84</v>
      </c>
      <c r="I139" s="154"/>
      <c r="L139" s="150"/>
      <c r="M139" s="155"/>
      <c r="T139" s="156"/>
      <c r="AT139" s="151" t="s">
        <v>131</v>
      </c>
      <c r="AU139" s="151" t="s">
        <v>85</v>
      </c>
      <c r="AV139" s="13" t="s">
        <v>85</v>
      </c>
      <c r="AW139" s="13" t="s">
        <v>37</v>
      </c>
      <c r="AX139" s="13" t="s">
        <v>81</v>
      </c>
      <c r="AY139" s="151" t="s">
        <v>120</v>
      </c>
    </row>
    <row r="140" spans="2:65" s="1" customFormat="1" ht="21.75" customHeight="1" x14ac:dyDescent="0.2">
      <c r="B140" s="31"/>
      <c r="C140" s="126" t="s">
        <v>8</v>
      </c>
      <c r="D140" s="126" t="s">
        <v>122</v>
      </c>
      <c r="E140" s="127" t="s">
        <v>202</v>
      </c>
      <c r="F140" s="128" t="s">
        <v>203</v>
      </c>
      <c r="G140" s="129" t="s">
        <v>184</v>
      </c>
      <c r="H140" s="130">
        <v>281.10000000000002</v>
      </c>
      <c r="I140" s="131"/>
      <c r="J140" s="132">
        <f>ROUND(I140*H140,2)</f>
        <v>0</v>
      </c>
      <c r="K140" s="128" t="s">
        <v>126</v>
      </c>
      <c r="L140" s="31"/>
      <c r="M140" s="133" t="s">
        <v>19</v>
      </c>
      <c r="N140" s="134" t="s">
        <v>47</v>
      </c>
      <c r="P140" s="135">
        <f>O140*H140</f>
        <v>0</v>
      </c>
      <c r="Q140" s="135">
        <v>0</v>
      </c>
      <c r="R140" s="135">
        <f>Q140*H140</f>
        <v>0</v>
      </c>
      <c r="S140" s="135">
        <v>0</v>
      </c>
      <c r="T140" s="136">
        <f>S140*H140</f>
        <v>0</v>
      </c>
      <c r="AR140" s="137" t="s">
        <v>127</v>
      </c>
      <c r="AT140" s="137" t="s">
        <v>122</v>
      </c>
      <c r="AU140" s="137" t="s">
        <v>85</v>
      </c>
      <c r="AY140" s="16" t="s">
        <v>120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6" t="s">
        <v>81</v>
      </c>
      <c r="BK140" s="138">
        <f>ROUND(I140*H140,2)</f>
        <v>0</v>
      </c>
      <c r="BL140" s="16" t="s">
        <v>127</v>
      </c>
      <c r="BM140" s="137" t="s">
        <v>204</v>
      </c>
    </row>
    <row r="141" spans="2:65" s="1" customFormat="1" x14ac:dyDescent="0.2">
      <c r="B141" s="31"/>
      <c r="D141" s="139" t="s">
        <v>129</v>
      </c>
      <c r="F141" s="140" t="s">
        <v>205</v>
      </c>
      <c r="I141" s="141"/>
      <c r="L141" s="31"/>
      <c r="M141" s="142"/>
      <c r="T141" s="52"/>
      <c r="AT141" s="16" t="s">
        <v>129</v>
      </c>
      <c r="AU141" s="16" t="s">
        <v>85</v>
      </c>
    </row>
    <row r="142" spans="2:65" s="12" customFormat="1" x14ac:dyDescent="0.2">
      <c r="B142" s="143"/>
      <c r="D142" s="144" t="s">
        <v>131</v>
      </c>
      <c r="E142" s="145" t="s">
        <v>19</v>
      </c>
      <c r="F142" s="146" t="s">
        <v>206</v>
      </c>
      <c r="H142" s="145" t="s">
        <v>19</v>
      </c>
      <c r="I142" s="147"/>
      <c r="L142" s="143"/>
      <c r="M142" s="148"/>
      <c r="T142" s="149"/>
      <c r="AT142" s="145" t="s">
        <v>131</v>
      </c>
      <c r="AU142" s="145" t="s">
        <v>85</v>
      </c>
      <c r="AV142" s="12" t="s">
        <v>81</v>
      </c>
      <c r="AW142" s="12" t="s">
        <v>37</v>
      </c>
      <c r="AX142" s="12" t="s">
        <v>76</v>
      </c>
      <c r="AY142" s="145" t="s">
        <v>120</v>
      </c>
    </row>
    <row r="143" spans="2:65" s="13" customFormat="1" x14ac:dyDescent="0.2">
      <c r="B143" s="150"/>
      <c r="D143" s="144" t="s">
        <v>131</v>
      </c>
      <c r="E143" s="151" t="s">
        <v>19</v>
      </c>
      <c r="F143" s="152" t="s">
        <v>207</v>
      </c>
      <c r="H143" s="153">
        <v>281.10000000000002</v>
      </c>
      <c r="I143" s="154"/>
      <c r="L143" s="150"/>
      <c r="M143" s="155"/>
      <c r="T143" s="156"/>
      <c r="AT143" s="151" t="s">
        <v>131</v>
      </c>
      <c r="AU143" s="151" t="s">
        <v>85</v>
      </c>
      <c r="AV143" s="13" t="s">
        <v>85</v>
      </c>
      <c r="AW143" s="13" t="s">
        <v>37</v>
      </c>
      <c r="AX143" s="13" t="s">
        <v>81</v>
      </c>
      <c r="AY143" s="151" t="s">
        <v>120</v>
      </c>
    </row>
    <row r="144" spans="2:65" s="1" customFormat="1" ht="24.2" customHeight="1" x14ac:dyDescent="0.2">
      <c r="B144" s="31"/>
      <c r="C144" s="126" t="s">
        <v>208</v>
      </c>
      <c r="D144" s="126" t="s">
        <v>122</v>
      </c>
      <c r="E144" s="127" t="s">
        <v>209</v>
      </c>
      <c r="F144" s="128" t="s">
        <v>210</v>
      </c>
      <c r="G144" s="129" t="s">
        <v>184</v>
      </c>
      <c r="H144" s="130">
        <v>63.84</v>
      </c>
      <c r="I144" s="131"/>
      <c r="J144" s="132">
        <f>ROUND(I144*H144,2)</f>
        <v>0</v>
      </c>
      <c r="K144" s="128" t="s">
        <v>126</v>
      </c>
      <c r="L144" s="31"/>
      <c r="M144" s="133" t="s">
        <v>19</v>
      </c>
      <c r="N144" s="134" t="s">
        <v>47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127</v>
      </c>
      <c r="AT144" s="137" t="s">
        <v>122</v>
      </c>
      <c r="AU144" s="137" t="s">
        <v>85</v>
      </c>
      <c r="AY144" s="16" t="s">
        <v>120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6" t="s">
        <v>81</v>
      </c>
      <c r="BK144" s="138">
        <f>ROUND(I144*H144,2)</f>
        <v>0</v>
      </c>
      <c r="BL144" s="16" t="s">
        <v>127</v>
      </c>
      <c r="BM144" s="137" t="s">
        <v>211</v>
      </c>
    </row>
    <row r="145" spans="2:65" s="1" customFormat="1" x14ac:dyDescent="0.2">
      <c r="B145" s="31"/>
      <c r="D145" s="139" t="s">
        <v>129</v>
      </c>
      <c r="F145" s="140" t="s">
        <v>212</v>
      </c>
      <c r="I145" s="141"/>
      <c r="L145" s="31"/>
      <c r="M145" s="142"/>
      <c r="T145" s="52"/>
      <c r="AT145" s="16" t="s">
        <v>129</v>
      </c>
      <c r="AU145" s="16" t="s">
        <v>85</v>
      </c>
    </row>
    <row r="146" spans="2:65" s="12" customFormat="1" x14ac:dyDescent="0.2">
      <c r="B146" s="143"/>
      <c r="D146" s="144" t="s">
        <v>131</v>
      </c>
      <c r="E146" s="145" t="s">
        <v>19</v>
      </c>
      <c r="F146" s="146" t="s">
        <v>200</v>
      </c>
      <c r="H146" s="145" t="s">
        <v>19</v>
      </c>
      <c r="I146" s="147"/>
      <c r="L146" s="143"/>
      <c r="M146" s="148"/>
      <c r="T146" s="149"/>
      <c r="AT146" s="145" t="s">
        <v>131</v>
      </c>
      <c r="AU146" s="145" t="s">
        <v>85</v>
      </c>
      <c r="AV146" s="12" t="s">
        <v>81</v>
      </c>
      <c r="AW146" s="12" t="s">
        <v>37</v>
      </c>
      <c r="AX146" s="12" t="s">
        <v>76</v>
      </c>
      <c r="AY146" s="145" t="s">
        <v>120</v>
      </c>
    </row>
    <row r="147" spans="2:65" s="13" customFormat="1" x14ac:dyDescent="0.2">
      <c r="B147" s="150"/>
      <c r="D147" s="144" t="s">
        <v>131</v>
      </c>
      <c r="E147" s="151" t="s">
        <v>19</v>
      </c>
      <c r="F147" s="152" t="s">
        <v>201</v>
      </c>
      <c r="H147" s="153">
        <v>63.84</v>
      </c>
      <c r="I147" s="154"/>
      <c r="L147" s="150"/>
      <c r="M147" s="155"/>
      <c r="T147" s="156"/>
      <c r="AT147" s="151" t="s">
        <v>131</v>
      </c>
      <c r="AU147" s="151" t="s">
        <v>85</v>
      </c>
      <c r="AV147" s="13" t="s">
        <v>85</v>
      </c>
      <c r="AW147" s="13" t="s">
        <v>37</v>
      </c>
      <c r="AX147" s="13" t="s">
        <v>81</v>
      </c>
      <c r="AY147" s="151" t="s">
        <v>120</v>
      </c>
    </row>
    <row r="148" spans="2:65" s="1" customFormat="1" ht="37.700000000000003" customHeight="1" x14ac:dyDescent="0.2">
      <c r="B148" s="31"/>
      <c r="C148" s="126" t="s">
        <v>213</v>
      </c>
      <c r="D148" s="126" t="s">
        <v>122</v>
      </c>
      <c r="E148" s="127" t="s">
        <v>214</v>
      </c>
      <c r="F148" s="128" t="s">
        <v>215</v>
      </c>
      <c r="G148" s="129" t="s">
        <v>184</v>
      </c>
      <c r="H148" s="130">
        <v>422.15</v>
      </c>
      <c r="I148" s="131"/>
      <c r="J148" s="132">
        <f>ROUND(I148*H148,2)</f>
        <v>0</v>
      </c>
      <c r="K148" s="128" t="s">
        <v>126</v>
      </c>
      <c r="L148" s="31"/>
      <c r="M148" s="133" t="s">
        <v>19</v>
      </c>
      <c r="N148" s="134" t="s">
        <v>47</v>
      </c>
      <c r="P148" s="135">
        <f>O148*H148</f>
        <v>0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127</v>
      </c>
      <c r="AT148" s="137" t="s">
        <v>122</v>
      </c>
      <c r="AU148" s="137" t="s">
        <v>85</v>
      </c>
      <c r="AY148" s="16" t="s">
        <v>120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6" t="s">
        <v>81</v>
      </c>
      <c r="BK148" s="138">
        <f>ROUND(I148*H148,2)</f>
        <v>0</v>
      </c>
      <c r="BL148" s="16" t="s">
        <v>127</v>
      </c>
      <c r="BM148" s="137" t="s">
        <v>216</v>
      </c>
    </row>
    <row r="149" spans="2:65" s="1" customFormat="1" x14ac:dyDescent="0.2">
      <c r="B149" s="31"/>
      <c r="D149" s="139" t="s">
        <v>129</v>
      </c>
      <c r="F149" s="140" t="s">
        <v>217</v>
      </c>
      <c r="I149" s="141"/>
      <c r="L149" s="31"/>
      <c r="M149" s="142"/>
      <c r="T149" s="52"/>
      <c r="AT149" s="16" t="s">
        <v>129</v>
      </c>
      <c r="AU149" s="16" t="s">
        <v>85</v>
      </c>
    </row>
    <row r="150" spans="2:65" s="13" customFormat="1" x14ac:dyDescent="0.2">
      <c r="B150" s="150"/>
      <c r="D150" s="144" t="s">
        <v>131</v>
      </c>
      <c r="E150" s="151" t="s">
        <v>19</v>
      </c>
      <c r="F150" s="152" t="s">
        <v>218</v>
      </c>
      <c r="H150" s="153">
        <v>422.15</v>
      </c>
      <c r="I150" s="154"/>
      <c r="L150" s="150"/>
      <c r="M150" s="155"/>
      <c r="T150" s="156"/>
      <c r="AT150" s="151" t="s">
        <v>131</v>
      </c>
      <c r="AU150" s="151" t="s">
        <v>85</v>
      </c>
      <c r="AV150" s="13" t="s">
        <v>85</v>
      </c>
      <c r="AW150" s="13" t="s">
        <v>37</v>
      </c>
      <c r="AX150" s="13" t="s">
        <v>81</v>
      </c>
      <c r="AY150" s="151" t="s">
        <v>120</v>
      </c>
    </row>
    <row r="151" spans="2:65" s="1" customFormat="1" ht="24.2" customHeight="1" x14ac:dyDescent="0.2">
      <c r="B151" s="31"/>
      <c r="C151" s="126" t="s">
        <v>219</v>
      </c>
      <c r="D151" s="126" t="s">
        <v>122</v>
      </c>
      <c r="E151" s="127" t="s">
        <v>220</v>
      </c>
      <c r="F151" s="128" t="s">
        <v>221</v>
      </c>
      <c r="G151" s="129" t="s">
        <v>222</v>
      </c>
      <c r="H151" s="130">
        <v>717.65499999999997</v>
      </c>
      <c r="I151" s="131"/>
      <c r="J151" s="132">
        <f>ROUND(I151*H151,2)</f>
        <v>0</v>
      </c>
      <c r="K151" s="128" t="s">
        <v>126</v>
      </c>
      <c r="L151" s="31"/>
      <c r="M151" s="133" t="s">
        <v>19</v>
      </c>
      <c r="N151" s="134" t="s">
        <v>47</v>
      </c>
      <c r="P151" s="135">
        <f>O151*H151</f>
        <v>0</v>
      </c>
      <c r="Q151" s="135">
        <v>0</v>
      </c>
      <c r="R151" s="135">
        <f>Q151*H151</f>
        <v>0</v>
      </c>
      <c r="S151" s="135">
        <v>0</v>
      </c>
      <c r="T151" s="136">
        <f>S151*H151</f>
        <v>0</v>
      </c>
      <c r="AR151" s="137" t="s">
        <v>127</v>
      </c>
      <c r="AT151" s="137" t="s">
        <v>122</v>
      </c>
      <c r="AU151" s="137" t="s">
        <v>85</v>
      </c>
      <c r="AY151" s="16" t="s">
        <v>120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6" t="s">
        <v>81</v>
      </c>
      <c r="BK151" s="138">
        <f>ROUND(I151*H151,2)</f>
        <v>0</v>
      </c>
      <c r="BL151" s="16" t="s">
        <v>127</v>
      </c>
      <c r="BM151" s="137" t="s">
        <v>223</v>
      </c>
    </row>
    <row r="152" spans="2:65" s="1" customFormat="1" x14ac:dyDescent="0.2">
      <c r="B152" s="31"/>
      <c r="D152" s="139" t="s">
        <v>129</v>
      </c>
      <c r="F152" s="140" t="s">
        <v>224</v>
      </c>
      <c r="I152" s="141"/>
      <c r="L152" s="31"/>
      <c r="M152" s="142"/>
      <c r="T152" s="52"/>
      <c r="AT152" s="16" t="s">
        <v>129</v>
      </c>
      <c r="AU152" s="16" t="s">
        <v>85</v>
      </c>
    </row>
    <row r="153" spans="2:65" s="13" customFormat="1" x14ac:dyDescent="0.2">
      <c r="B153" s="150"/>
      <c r="D153" s="144" t="s">
        <v>131</v>
      </c>
      <c r="F153" s="152" t="s">
        <v>225</v>
      </c>
      <c r="H153" s="153">
        <v>717.65499999999997</v>
      </c>
      <c r="I153" s="154"/>
      <c r="L153" s="150"/>
      <c r="M153" s="155"/>
      <c r="T153" s="156"/>
      <c r="AT153" s="151" t="s">
        <v>131</v>
      </c>
      <c r="AU153" s="151" t="s">
        <v>85</v>
      </c>
      <c r="AV153" s="13" t="s">
        <v>85</v>
      </c>
      <c r="AW153" s="13" t="s">
        <v>4</v>
      </c>
      <c r="AX153" s="13" t="s">
        <v>81</v>
      </c>
      <c r="AY153" s="151" t="s">
        <v>120</v>
      </c>
    </row>
    <row r="154" spans="2:65" s="1" customFormat="1" ht="24.2" customHeight="1" x14ac:dyDescent="0.2">
      <c r="B154" s="31"/>
      <c r="C154" s="126" t="s">
        <v>226</v>
      </c>
      <c r="D154" s="126" t="s">
        <v>122</v>
      </c>
      <c r="E154" s="127" t="s">
        <v>227</v>
      </c>
      <c r="F154" s="128" t="s">
        <v>228</v>
      </c>
      <c r="G154" s="129" t="s">
        <v>125</v>
      </c>
      <c r="H154" s="130">
        <v>377</v>
      </c>
      <c r="I154" s="131"/>
      <c r="J154" s="132">
        <f>ROUND(I154*H154,2)</f>
        <v>0</v>
      </c>
      <c r="K154" s="128" t="s">
        <v>126</v>
      </c>
      <c r="L154" s="31"/>
      <c r="M154" s="133" t="s">
        <v>19</v>
      </c>
      <c r="N154" s="134" t="s">
        <v>47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127</v>
      </c>
      <c r="AT154" s="137" t="s">
        <v>122</v>
      </c>
      <c r="AU154" s="137" t="s">
        <v>85</v>
      </c>
      <c r="AY154" s="16" t="s">
        <v>120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6" t="s">
        <v>81</v>
      </c>
      <c r="BK154" s="138">
        <f>ROUND(I154*H154,2)</f>
        <v>0</v>
      </c>
      <c r="BL154" s="16" t="s">
        <v>127</v>
      </c>
      <c r="BM154" s="137" t="s">
        <v>229</v>
      </c>
    </row>
    <row r="155" spans="2:65" s="1" customFormat="1" x14ac:dyDescent="0.2">
      <c r="B155" s="31"/>
      <c r="D155" s="139" t="s">
        <v>129</v>
      </c>
      <c r="F155" s="140" t="s">
        <v>230</v>
      </c>
      <c r="I155" s="141"/>
      <c r="L155" s="31"/>
      <c r="M155" s="142"/>
      <c r="T155" s="52"/>
      <c r="AT155" s="16" t="s">
        <v>129</v>
      </c>
      <c r="AU155" s="16" t="s">
        <v>85</v>
      </c>
    </row>
    <row r="156" spans="2:65" s="1" customFormat="1" ht="24.2" customHeight="1" x14ac:dyDescent="0.2">
      <c r="B156" s="31"/>
      <c r="C156" s="126" t="s">
        <v>231</v>
      </c>
      <c r="D156" s="126" t="s">
        <v>122</v>
      </c>
      <c r="E156" s="127" t="s">
        <v>232</v>
      </c>
      <c r="F156" s="128" t="s">
        <v>233</v>
      </c>
      <c r="G156" s="129" t="s">
        <v>125</v>
      </c>
      <c r="H156" s="130">
        <v>377</v>
      </c>
      <c r="I156" s="131"/>
      <c r="J156" s="132">
        <f>ROUND(I156*H156,2)</f>
        <v>0</v>
      </c>
      <c r="K156" s="128" t="s">
        <v>126</v>
      </c>
      <c r="L156" s="31"/>
      <c r="M156" s="133" t="s">
        <v>19</v>
      </c>
      <c r="N156" s="134" t="s">
        <v>47</v>
      </c>
      <c r="P156" s="135">
        <f>O156*H156</f>
        <v>0</v>
      </c>
      <c r="Q156" s="135">
        <v>0</v>
      </c>
      <c r="R156" s="135">
        <f>Q156*H156</f>
        <v>0</v>
      </c>
      <c r="S156" s="135">
        <v>0</v>
      </c>
      <c r="T156" s="136">
        <f>S156*H156</f>
        <v>0</v>
      </c>
      <c r="AR156" s="137" t="s">
        <v>127</v>
      </c>
      <c r="AT156" s="137" t="s">
        <v>122</v>
      </c>
      <c r="AU156" s="137" t="s">
        <v>85</v>
      </c>
      <c r="AY156" s="16" t="s">
        <v>120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6" t="s">
        <v>81</v>
      </c>
      <c r="BK156" s="138">
        <f>ROUND(I156*H156,2)</f>
        <v>0</v>
      </c>
      <c r="BL156" s="16" t="s">
        <v>127</v>
      </c>
      <c r="BM156" s="137" t="s">
        <v>234</v>
      </c>
    </row>
    <row r="157" spans="2:65" s="1" customFormat="1" x14ac:dyDescent="0.2">
      <c r="B157" s="31"/>
      <c r="D157" s="139" t="s">
        <v>129</v>
      </c>
      <c r="F157" s="140" t="s">
        <v>235</v>
      </c>
      <c r="I157" s="141"/>
      <c r="L157" s="31"/>
      <c r="M157" s="142"/>
      <c r="T157" s="52"/>
      <c r="AT157" s="16" t="s">
        <v>129</v>
      </c>
      <c r="AU157" s="16" t="s">
        <v>85</v>
      </c>
    </row>
    <row r="158" spans="2:65" s="1" customFormat="1" ht="16.5" customHeight="1" x14ac:dyDescent="0.2">
      <c r="B158" s="31"/>
      <c r="C158" s="164" t="s">
        <v>236</v>
      </c>
      <c r="D158" s="164" t="s">
        <v>237</v>
      </c>
      <c r="E158" s="165" t="s">
        <v>238</v>
      </c>
      <c r="F158" s="166" t="s">
        <v>239</v>
      </c>
      <c r="G158" s="167" t="s">
        <v>240</v>
      </c>
      <c r="H158" s="168">
        <v>7.54</v>
      </c>
      <c r="I158" s="169"/>
      <c r="J158" s="170">
        <f>ROUND(I158*H158,2)</f>
        <v>0</v>
      </c>
      <c r="K158" s="166" t="s">
        <v>126</v>
      </c>
      <c r="L158" s="171"/>
      <c r="M158" s="172" t="s">
        <v>19</v>
      </c>
      <c r="N158" s="173" t="s">
        <v>47</v>
      </c>
      <c r="P158" s="135">
        <f>O158*H158</f>
        <v>0</v>
      </c>
      <c r="Q158" s="135">
        <v>1E-3</v>
      </c>
      <c r="R158" s="135">
        <f>Q158*H158</f>
        <v>7.5399999999999998E-3</v>
      </c>
      <c r="S158" s="135">
        <v>0</v>
      </c>
      <c r="T158" s="136">
        <f>S158*H158</f>
        <v>0</v>
      </c>
      <c r="AR158" s="137" t="s">
        <v>171</v>
      </c>
      <c r="AT158" s="137" t="s">
        <v>237</v>
      </c>
      <c r="AU158" s="137" t="s">
        <v>85</v>
      </c>
      <c r="AY158" s="16" t="s">
        <v>120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6" t="s">
        <v>81</v>
      </c>
      <c r="BK158" s="138">
        <f>ROUND(I158*H158,2)</f>
        <v>0</v>
      </c>
      <c r="BL158" s="16" t="s">
        <v>127</v>
      </c>
      <c r="BM158" s="137" t="s">
        <v>241</v>
      </c>
    </row>
    <row r="159" spans="2:65" s="13" customFormat="1" x14ac:dyDescent="0.2">
      <c r="B159" s="150"/>
      <c r="D159" s="144" t="s">
        <v>131</v>
      </c>
      <c r="F159" s="152" t="s">
        <v>242</v>
      </c>
      <c r="H159" s="153">
        <v>7.54</v>
      </c>
      <c r="I159" s="154"/>
      <c r="L159" s="150"/>
      <c r="M159" s="155"/>
      <c r="T159" s="156"/>
      <c r="AT159" s="151" t="s">
        <v>131</v>
      </c>
      <c r="AU159" s="151" t="s">
        <v>85</v>
      </c>
      <c r="AV159" s="13" t="s">
        <v>85</v>
      </c>
      <c r="AW159" s="13" t="s">
        <v>4</v>
      </c>
      <c r="AX159" s="13" t="s">
        <v>81</v>
      </c>
      <c r="AY159" s="151" t="s">
        <v>120</v>
      </c>
    </row>
    <row r="160" spans="2:65" s="1" customFormat="1" ht="21.75" customHeight="1" x14ac:dyDescent="0.2">
      <c r="B160" s="31"/>
      <c r="C160" s="126" t="s">
        <v>243</v>
      </c>
      <c r="D160" s="126" t="s">
        <v>122</v>
      </c>
      <c r="E160" s="127" t="s">
        <v>244</v>
      </c>
      <c r="F160" s="128" t="s">
        <v>245</v>
      </c>
      <c r="G160" s="129" t="s">
        <v>125</v>
      </c>
      <c r="H160" s="130">
        <v>1103</v>
      </c>
      <c r="I160" s="131"/>
      <c r="J160" s="132">
        <f>ROUND(I160*H160,2)</f>
        <v>0</v>
      </c>
      <c r="K160" s="128" t="s">
        <v>126</v>
      </c>
      <c r="L160" s="31"/>
      <c r="M160" s="133" t="s">
        <v>19</v>
      </c>
      <c r="N160" s="134" t="s">
        <v>47</v>
      </c>
      <c r="P160" s="135">
        <f>O160*H160</f>
        <v>0</v>
      </c>
      <c r="Q160" s="135">
        <v>0</v>
      </c>
      <c r="R160" s="135">
        <f>Q160*H160</f>
        <v>0</v>
      </c>
      <c r="S160" s="135">
        <v>0</v>
      </c>
      <c r="T160" s="136">
        <f>S160*H160</f>
        <v>0</v>
      </c>
      <c r="AR160" s="137" t="s">
        <v>127</v>
      </c>
      <c r="AT160" s="137" t="s">
        <v>122</v>
      </c>
      <c r="AU160" s="137" t="s">
        <v>85</v>
      </c>
      <c r="AY160" s="16" t="s">
        <v>120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6" t="s">
        <v>81</v>
      </c>
      <c r="BK160" s="138">
        <f>ROUND(I160*H160,2)</f>
        <v>0</v>
      </c>
      <c r="BL160" s="16" t="s">
        <v>127</v>
      </c>
      <c r="BM160" s="137" t="s">
        <v>246</v>
      </c>
    </row>
    <row r="161" spans="2:65" s="1" customFormat="1" x14ac:dyDescent="0.2">
      <c r="B161" s="31"/>
      <c r="D161" s="139" t="s">
        <v>129</v>
      </c>
      <c r="F161" s="140" t="s">
        <v>247</v>
      </c>
      <c r="I161" s="141"/>
      <c r="L161" s="31"/>
      <c r="M161" s="142"/>
      <c r="T161" s="52"/>
      <c r="AT161" s="16" t="s">
        <v>129</v>
      </c>
      <c r="AU161" s="16" t="s">
        <v>85</v>
      </c>
    </row>
    <row r="162" spans="2:65" s="1" customFormat="1" ht="21.75" customHeight="1" x14ac:dyDescent="0.2">
      <c r="B162" s="31"/>
      <c r="C162" s="126" t="s">
        <v>248</v>
      </c>
      <c r="D162" s="126" t="s">
        <v>122</v>
      </c>
      <c r="E162" s="127" t="s">
        <v>249</v>
      </c>
      <c r="F162" s="128" t="s">
        <v>250</v>
      </c>
      <c r="G162" s="129" t="s">
        <v>125</v>
      </c>
      <c r="H162" s="130">
        <v>24</v>
      </c>
      <c r="I162" s="131"/>
      <c r="J162" s="132">
        <f>ROUND(I162*H162,2)</f>
        <v>0</v>
      </c>
      <c r="K162" s="128" t="s">
        <v>126</v>
      </c>
      <c r="L162" s="31"/>
      <c r="M162" s="133" t="s">
        <v>19</v>
      </c>
      <c r="N162" s="134" t="s">
        <v>47</v>
      </c>
      <c r="P162" s="135">
        <f>O162*H162</f>
        <v>0</v>
      </c>
      <c r="Q162" s="135">
        <v>0</v>
      </c>
      <c r="R162" s="135">
        <f>Q162*H162</f>
        <v>0</v>
      </c>
      <c r="S162" s="135">
        <v>0</v>
      </c>
      <c r="T162" s="136">
        <f>S162*H162</f>
        <v>0</v>
      </c>
      <c r="AR162" s="137" t="s">
        <v>127</v>
      </c>
      <c r="AT162" s="137" t="s">
        <v>122</v>
      </c>
      <c r="AU162" s="137" t="s">
        <v>85</v>
      </c>
      <c r="AY162" s="16" t="s">
        <v>120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6" t="s">
        <v>81</v>
      </c>
      <c r="BK162" s="138">
        <f>ROUND(I162*H162,2)</f>
        <v>0</v>
      </c>
      <c r="BL162" s="16" t="s">
        <v>127</v>
      </c>
      <c r="BM162" s="137" t="s">
        <v>251</v>
      </c>
    </row>
    <row r="163" spans="2:65" s="1" customFormat="1" x14ac:dyDescent="0.2">
      <c r="B163" s="31"/>
      <c r="D163" s="139" t="s">
        <v>129</v>
      </c>
      <c r="F163" s="140" t="s">
        <v>252</v>
      </c>
      <c r="I163" s="141"/>
      <c r="L163" s="31"/>
      <c r="M163" s="142"/>
      <c r="T163" s="52"/>
      <c r="AT163" s="16" t="s">
        <v>129</v>
      </c>
      <c r="AU163" s="16" t="s">
        <v>85</v>
      </c>
    </row>
    <row r="164" spans="2:65" s="12" customFormat="1" x14ac:dyDescent="0.2">
      <c r="B164" s="143"/>
      <c r="D164" s="144" t="s">
        <v>131</v>
      </c>
      <c r="E164" s="145" t="s">
        <v>19</v>
      </c>
      <c r="F164" s="146" t="s">
        <v>253</v>
      </c>
      <c r="H164" s="145" t="s">
        <v>19</v>
      </c>
      <c r="I164" s="147"/>
      <c r="L164" s="143"/>
      <c r="M164" s="148"/>
      <c r="T164" s="149"/>
      <c r="AT164" s="145" t="s">
        <v>131</v>
      </c>
      <c r="AU164" s="145" t="s">
        <v>85</v>
      </c>
      <c r="AV164" s="12" t="s">
        <v>81</v>
      </c>
      <c r="AW164" s="12" t="s">
        <v>37</v>
      </c>
      <c r="AX164" s="12" t="s">
        <v>76</v>
      </c>
      <c r="AY164" s="145" t="s">
        <v>120</v>
      </c>
    </row>
    <row r="165" spans="2:65" s="13" customFormat="1" x14ac:dyDescent="0.2">
      <c r="B165" s="150"/>
      <c r="D165" s="144" t="s">
        <v>131</v>
      </c>
      <c r="E165" s="151" t="s">
        <v>19</v>
      </c>
      <c r="F165" s="152" t="s">
        <v>254</v>
      </c>
      <c r="H165" s="153">
        <v>24</v>
      </c>
      <c r="I165" s="154"/>
      <c r="L165" s="150"/>
      <c r="M165" s="155"/>
      <c r="T165" s="156"/>
      <c r="AT165" s="151" t="s">
        <v>131</v>
      </c>
      <c r="AU165" s="151" t="s">
        <v>85</v>
      </c>
      <c r="AV165" s="13" t="s">
        <v>85</v>
      </c>
      <c r="AW165" s="13" t="s">
        <v>37</v>
      </c>
      <c r="AX165" s="13" t="s">
        <v>81</v>
      </c>
      <c r="AY165" s="151" t="s">
        <v>120</v>
      </c>
    </row>
    <row r="166" spans="2:65" s="1" customFormat="1" ht="16.5" customHeight="1" x14ac:dyDescent="0.2">
      <c r="B166" s="31"/>
      <c r="C166" s="164" t="s">
        <v>7</v>
      </c>
      <c r="D166" s="164" t="s">
        <v>237</v>
      </c>
      <c r="E166" s="165" t="s">
        <v>255</v>
      </c>
      <c r="F166" s="166" t="s">
        <v>256</v>
      </c>
      <c r="G166" s="167" t="s">
        <v>184</v>
      </c>
      <c r="H166" s="168">
        <v>12</v>
      </c>
      <c r="I166" s="169"/>
      <c r="J166" s="170">
        <f>ROUND(I166*H166,2)</f>
        <v>0</v>
      </c>
      <c r="K166" s="166" t="s">
        <v>126</v>
      </c>
      <c r="L166" s="171"/>
      <c r="M166" s="172" t="s">
        <v>19</v>
      </c>
      <c r="N166" s="173" t="s">
        <v>47</v>
      </c>
      <c r="P166" s="135">
        <f>O166*H166</f>
        <v>0</v>
      </c>
      <c r="Q166" s="135">
        <v>0.22</v>
      </c>
      <c r="R166" s="135">
        <f>Q166*H166</f>
        <v>2.64</v>
      </c>
      <c r="S166" s="135">
        <v>0</v>
      </c>
      <c r="T166" s="136">
        <f>S166*H166</f>
        <v>0</v>
      </c>
      <c r="AR166" s="137" t="s">
        <v>171</v>
      </c>
      <c r="AT166" s="137" t="s">
        <v>237</v>
      </c>
      <c r="AU166" s="137" t="s">
        <v>85</v>
      </c>
      <c r="AY166" s="16" t="s">
        <v>120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6" t="s">
        <v>81</v>
      </c>
      <c r="BK166" s="138">
        <f>ROUND(I166*H166,2)</f>
        <v>0</v>
      </c>
      <c r="BL166" s="16" t="s">
        <v>127</v>
      </c>
      <c r="BM166" s="137" t="s">
        <v>257</v>
      </c>
    </row>
    <row r="167" spans="2:65" s="12" customFormat="1" x14ac:dyDescent="0.2">
      <c r="B167" s="143"/>
      <c r="D167" s="144" t="s">
        <v>131</v>
      </c>
      <c r="E167" s="145" t="s">
        <v>19</v>
      </c>
      <c r="F167" s="146" t="s">
        <v>258</v>
      </c>
      <c r="H167" s="145" t="s">
        <v>19</v>
      </c>
      <c r="I167" s="147"/>
      <c r="L167" s="143"/>
      <c r="M167" s="148"/>
      <c r="T167" s="149"/>
      <c r="AT167" s="145" t="s">
        <v>131</v>
      </c>
      <c r="AU167" s="145" t="s">
        <v>85</v>
      </c>
      <c r="AV167" s="12" t="s">
        <v>81</v>
      </c>
      <c r="AW167" s="12" t="s">
        <v>37</v>
      </c>
      <c r="AX167" s="12" t="s">
        <v>76</v>
      </c>
      <c r="AY167" s="145" t="s">
        <v>120</v>
      </c>
    </row>
    <row r="168" spans="2:65" s="13" customFormat="1" x14ac:dyDescent="0.2">
      <c r="B168" s="150"/>
      <c r="D168" s="144" t="s">
        <v>131</v>
      </c>
      <c r="E168" s="151" t="s">
        <v>19</v>
      </c>
      <c r="F168" s="152" t="s">
        <v>259</v>
      </c>
      <c r="H168" s="153">
        <v>2.4</v>
      </c>
      <c r="I168" s="154"/>
      <c r="L168" s="150"/>
      <c r="M168" s="155"/>
      <c r="T168" s="156"/>
      <c r="AT168" s="151" t="s">
        <v>131</v>
      </c>
      <c r="AU168" s="151" t="s">
        <v>85</v>
      </c>
      <c r="AV168" s="13" t="s">
        <v>85</v>
      </c>
      <c r="AW168" s="13" t="s">
        <v>37</v>
      </c>
      <c r="AX168" s="13" t="s">
        <v>76</v>
      </c>
      <c r="AY168" s="151" t="s">
        <v>120</v>
      </c>
    </row>
    <row r="169" spans="2:65" s="12" customFormat="1" x14ac:dyDescent="0.2">
      <c r="B169" s="143"/>
      <c r="D169" s="144" t="s">
        <v>131</v>
      </c>
      <c r="E169" s="145" t="s">
        <v>19</v>
      </c>
      <c r="F169" s="146" t="s">
        <v>260</v>
      </c>
      <c r="H169" s="145" t="s">
        <v>19</v>
      </c>
      <c r="I169" s="147"/>
      <c r="L169" s="143"/>
      <c r="M169" s="148"/>
      <c r="T169" s="149"/>
      <c r="AT169" s="145" t="s">
        <v>131</v>
      </c>
      <c r="AU169" s="145" t="s">
        <v>85</v>
      </c>
      <c r="AV169" s="12" t="s">
        <v>81</v>
      </c>
      <c r="AW169" s="12" t="s">
        <v>37</v>
      </c>
      <c r="AX169" s="12" t="s">
        <v>76</v>
      </c>
      <c r="AY169" s="145" t="s">
        <v>120</v>
      </c>
    </row>
    <row r="170" spans="2:65" s="13" customFormat="1" x14ac:dyDescent="0.2">
      <c r="B170" s="150"/>
      <c r="D170" s="144" t="s">
        <v>131</v>
      </c>
      <c r="E170" s="151" t="s">
        <v>19</v>
      </c>
      <c r="F170" s="152" t="s">
        <v>261</v>
      </c>
      <c r="H170" s="153">
        <v>9.6</v>
      </c>
      <c r="I170" s="154"/>
      <c r="L170" s="150"/>
      <c r="M170" s="155"/>
      <c r="T170" s="156"/>
      <c r="AT170" s="151" t="s">
        <v>131</v>
      </c>
      <c r="AU170" s="151" t="s">
        <v>85</v>
      </c>
      <c r="AV170" s="13" t="s">
        <v>85</v>
      </c>
      <c r="AW170" s="13" t="s">
        <v>37</v>
      </c>
      <c r="AX170" s="13" t="s">
        <v>76</v>
      </c>
      <c r="AY170" s="151" t="s">
        <v>120</v>
      </c>
    </row>
    <row r="171" spans="2:65" s="14" customFormat="1" x14ac:dyDescent="0.2">
      <c r="B171" s="157"/>
      <c r="D171" s="144" t="s">
        <v>131</v>
      </c>
      <c r="E171" s="158" t="s">
        <v>19</v>
      </c>
      <c r="F171" s="159" t="s">
        <v>180</v>
      </c>
      <c r="H171" s="160">
        <v>12</v>
      </c>
      <c r="I171" s="161"/>
      <c r="L171" s="157"/>
      <c r="M171" s="162"/>
      <c r="T171" s="163"/>
      <c r="AT171" s="158" t="s">
        <v>131</v>
      </c>
      <c r="AU171" s="158" t="s">
        <v>85</v>
      </c>
      <c r="AV171" s="14" t="s">
        <v>127</v>
      </c>
      <c r="AW171" s="14" t="s">
        <v>37</v>
      </c>
      <c r="AX171" s="14" t="s">
        <v>81</v>
      </c>
      <c r="AY171" s="158" t="s">
        <v>120</v>
      </c>
    </row>
    <row r="172" spans="2:65" s="1" customFormat="1" ht="24.2" customHeight="1" x14ac:dyDescent="0.2">
      <c r="B172" s="31"/>
      <c r="C172" s="126" t="s">
        <v>262</v>
      </c>
      <c r="D172" s="126" t="s">
        <v>122</v>
      </c>
      <c r="E172" s="127" t="s">
        <v>263</v>
      </c>
      <c r="F172" s="128" t="s">
        <v>264</v>
      </c>
      <c r="G172" s="129" t="s">
        <v>168</v>
      </c>
      <c r="H172" s="130">
        <v>140</v>
      </c>
      <c r="I172" s="131"/>
      <c r="J172" s="132">
        <f>ROUND(I172*H172,2)</f>
        <v>0</v>
      </c>
      <c r="K172" s="128" t="s">
        <v>126</v>
      </c>
      <c r="L172" s="31"/>
      <c r="M172" s="133" t="s">
        <v>19</v>
      </c>
      <c r="N172" s="134" t="s">
        <v>47</v>
      </c>
      <c r="P172" s="135">
        <f>O172*H172</f>
        <v>0</v>
      </c>
      <c r="Q172" s="135">
        <v>0</v>
      </c>
      <c r="R172" s="135">
        <f>Q172*H172</f>
        <v>0</v>
      </c>
      <c r="S172" s="135">
        <v>0</v>
      </c>
      <c r="T172" s="136">
        <f>S172*H172</f>
        <v>0</v>
      </c>
      <c r="AR172" s="137" t="s">
        <v>127</v>
      </c>
      <c r="AT172" s="137" t="s">
        <v>122</v>
      </c>
      <c r="AU172" s="137" t="s">
        <v>85</v>
      </c>
      <c r="AY172" s="16" t="s">
        <v>120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6" t="s">
        <v>81</v>
      </c>
      <c r="BK172" s="138">
        <f>ROUND(I172*H172,2)</f>
        <v>0</v>
      </c>
      <c r="BL172" s="16" t="s">
        <v>127</v>
      </c>
      <c r="BM172" s="137" t="s">
        <v>265</v>
      </c>
    </row>
    <row r="173" spans="2:65" s="1" customFormat="1" x14ac:dyDescent="0.2">
      <c r="B173" s="31"/>
      <c r="D173" s="139" t="s">
        <v>129</v>
      </c>
      <c r="F173" s="140" t="s">
        <v>266</v>
      </c>
      <c r="I173" s="141"/>
      <c r="L173" s="31"/>
      <c r="M173" s="142"/>
      <c r="T173" s="52"/>
      <c r="AT173" s="16" t="s">
        <v>129</v>
      </c>
      <c r="AU173" s="16" t="s">
        <v>85</v>
      </c>
    </row>
    <row r="174" spans="2:65" s="1" customFormat="1" ht="16.5" customHeight="1" x14ac:dyDescent="0.2">
      <c r="B174" s="31"/>
      <c r="C174" s="164" t="s">
        <v>267</v>
      </c>
      <c r="D174" s="164" t="s">
        <v>237</v>
      </c>
      <c r="E174" s="165" t="s">
        <v>268</v>
      </c>
      <c r="F174" s="166" t="s">
        <v>269</v>
      </c>
      <c r="G174" s="167" t="s">
        <v>125</v>
      </c>
      <c r="H174" s="168">
        <v>140</v>
      </c>
      <c r="I174" s="169"/>
      <c r="J174" s="170">
        <f>ROUND(I174*H174,2)</f>
        <v>0</v>
      </c>
      <c r="K174" s="166" t="s">
        <v>126</v>
      </c>
      <c r="L174" s="171"/>
      <c r="M174" s="172" t="s">
        <v>19</v>
      </c>
      <c r="N174" s="173" t="s">
        <v>47</v>
      </c>
      <c r="P174" s="135">
        <f>O174*H174</f>
        <v>0</v>
      </c>
      <c r="Q174" s="135">
        <v>1.91E-3</v>
      </c>
      <c r="R174" s="135">
        <f>Q174*H174</f>
        <v>0.26740000000000003</v>
      </c>
      <c r="S174" s="135">
        <v>0</v>
      </c>
      <c r="T174" s="136">
        <f>S174*H174</f>
        <v>0</v>
      </c>
      <c r="AR174" s="137" t="s">
        <v>171</v>
      </c>
      <c r="AT174" s="137" t="s">
        <v>237</v>
      </c>
      <c r="AU174" s="137" t="s">
        <v>85</v>
      </c>
      <c r="AY174" s="16" t="s">
        <v>120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6" t="s">
        <v>81</v>
      </c>
      <c r="BK174" s="138">
        <f>ROUND(I174*H174,2)</f>
        <v>0</v>
      </c>
      <c r="BL174" s="16" t="s">
        <v>127</v>
      </c>
      <c r="BM174" s="137" t="s">
        <v>270</v>
      </c>
    </row>
    <row r="175" spans="2:65" s="1" customFormat="1" ht="24.2" customHeight="1" x14ac:dyDescent="0.2">
      <c r="B175" s="31"/>
      <c r="C175" s="126" t="s">
        <v>271</v>
      </c>
      <c r="D175" s="126" t="s">
        <v>122</v>
      </c>
      <c r="E175" s="127" t="s">
        <v>272</v>
      </c>
      <c r="F175" s="128" t="s">
        <v>273</v>
      </c>
      <c r="G175" s="129" t="s">
        <v>125</v>
      </c>
      <c r="H175" s="130">
        <v>24</v>
      </c>
      <c r="I175" s="131"/>
      <c r="J175" s="132">
        <f>ROUND(I175*H175,2)</f>
        <v>0</v>
      </c>
      <c r="K175" s="128" t="s">
        <v>126</v>
      </c>
      <c r="L175" s="31"/>
      <c r="M175" s="133" t="s">
        <v>19</v>
      </c>
      <c r="N175" s="134" t="s">
        <v>47</v>
      </c>
      <c r="P175" s="135">
        <f>O175*H175</f>
        <v>0</v>
      </c>
      <c r="Q175" s="135">
        <v>0</v>
      </c>
      <c r="R175" s="135">
        <f>Q175*H175</f>
        <v>0</v>
      </c>
      <c r="S175" s="135">
        <v>0</v>
      </c>
      <c r="T175" s="136">
        <f>S175*H175</f>
        <v>0</v>
      </c>
      <c r="AR175" s="137" t="s">
        <v>127</v>
      </c>
      <c r="AT175" s="137" t="s">
        <v>122</v>
      </c>
      <c r="AU175" s="137" t="s">
        <v>85</v>
      </c>
      <c r="AY175" s="16" t="s">
        <v>120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6" t="s">
        <v>81</v>
      </c>
      <c r="BK175" s="138">
        <f>ROUND(I175*H175,2)</f>
        <v>0</v>
      </c>
      <c r="BL175" s="16" t="s">
        <v>127</v>
      </c>
      <c r="BM175" s="137" t="s">
        <v>274</v>
      </c>
    </row>
    <row r="176" spans="2:65" s="1" customFormat="1" x14ac:dyDescent="0.2">
      <c r="B176" s="31"/>
      <c r="D176" s="139" t="s">
        <v>129</v>
      </c>
      <c r="F176" s="140" t="s">
        <v>275</v>
      </c>
      <c r="I176" s="141"/>
      <c r="L176" s="31"/>
      <c r="M176" s="142"/>
      <c r="T176" s="52"/>
      <c r="AT176" s="16" t="s">
        <v>129</v>
      </c>
      <c r="AU176" s="16" t="s">
        <v>85</v>
      </c>
    </row>
    <row r="177" spans="2:65" s="12" customFormat="1" x14ac:dyDescent="0.2">
      <c r="B177" s="143"/>
      <c r="D177" s="144" t="s">
        <v>131</v>
      </c>
      <c r="E177" s="145" t="s">
        <v>19</v>
      </c>
      <c r="F177" s="146" t="s">
        <v>253</v>
      </c>
      <c r="H177" s="145" t="s">
        <v>19</v>
      </c>
      <c r="I177" s="147"/>
      <c r="L177" s="143"/>
      <c r="M177" s="148"/>
      <c r="T177" s="149"/>
      <c r="AT177" s="145" t="s">
        <v>131</v>
      </c>
      <c r="AU177" s="145" t="s">
        <v>85</v>
      </c>
      <c r="AV177" s="12" t="s">
        <v>81</v>
      </c>
      <c r="AW177" s="12" t="s">
        <v>37</v>
      </c>
      <c r="AX177" s="12" t="s">
        <v>76</v>
      </c>
      <c r="AY177" s="145" t="s">
        <v>120</v>
      </c>
    </row>
    <row r="178" spans="2:65" s="13" customFormat="1" x14ac:dyDescent="0.2">
      <c r="B178" s="150"/>
      <c r="D178" s="144" t="s">
        <v>131</v>
      </c>
      <c r="E178" s="151" t="s">
        <v>19</v>
      </c>
      <c r="F178" s="152" t="s">
        <v>254</v>
      </c>
      <c r="H178" s="153">
        <v>24</v>
      </c>
      <c r="I178" s="154"/>
      <c r="L178" s="150"/>
      <c r="M178" s="155"/>
      <c r="T178" s="156"/>
      <c r="AT178" s="151" t="s">
        <v>131</v>
      </c>
      <c r="AU178" s="151" t="s">
        <v>85</v>
      </c>
      <c r="AV178" s="13" t="s">
        <v>85</v>
      </c>
      <c r="AW178" s="13" t="s">
        <v>37</v>
      </c>
      <c r="AX178" s="13" t="s">
        <v>81</v>
      </c>
      <c r="AY178" s="151" t="s">
        <v>120</v>
      </c>
    </row>
    <row r="179" spans="2:65" s="1" customFormat="1" ht="16.5" customHeight="1" x14ac:dyDescent="0.2">
      <c r="B179" s="31"/>
      <c r="C179" s="164" t="s">
        <v>276</v>
      </c>
      <c r="D179" s="164" t="s">
        <v>237</v>
      </c>
      <c r="E179" s="165" t="s">
        <v>277</v>
      </c>
      <c r="F179" s="166" t="s">
        <v>278</v>
      </c>
      <c r="G179" s="167" t="s">
        <v>222</v>
      </c>
      <c r="H179" s="168">
        <v>6</v>
      </c>
      <c r="I179" s="169"/>
      <c r="J179" s="170">
        <f>ROUND(I179*H179,2)</f>
        <v>0</v>
      </c>
      <c r="K179" s="166" t="s">
        <v>126</v>
      </c>
      <c r="L179" s="171"/>
      <c r="M179" s="172" t="s">
        <v>19</v>
      </c>
      <c r="N179" s="173" t="s">
        <v>47</v>
      </c>
      <c r="P179" s="135">
        <f>O179*H179</f>
        <v>0</v>
      </c>
      <c r="Q179" s="135">
        <v>1</v>
      </c>
      <c r="R179" s="135">
        <f>Q179*H179</f>
        <v>6</v>
      </c>
      <c r="S179" s="135">
        <v>0</v>
      </c>
      <c r="T179" s="136">
        <f>S179*H179</f>
        <v>0</v>
      </c>
      <c r="AR179" s="137" t="s">
        <v>171</v>
      </c>
      <c r="AT179" s="137" t="s">
        <v>237</v>
      </c>
      <c r="AU179" s="137" t="s">
        <v>85</v>
      </c>
      <c r="AY179" s="16" t="s">
        <v>120</v>
      </c>
      <c r="BE179" s="138">
        <f>IF(N179="základní",J179,0)</f>
        <v>0</v>
      </c>
      <c r="BF179" s="138">
        <f>IF(N179="snížená",J179,0)</f>
        <v>0</v>
      </c>
      <c r="BG179" s="138">
        <f>IF(N179="zákl. přenesená",J179,0)</f>
        <v>0</v>
      </c>
      <c r="BH179" s="138">
        <f>IF(N179="sníž. přenesená",J179,0)</f>
        <v>0</v>
      </c>
      <c r="BI179" s="138">
        <f>IF(N179="nulová",J179,0)</f>
        <v>0</v>
      </c>
      <c r="BJ179" s="16" t="s">
        <v>81</v>
      </c>
      <c r="BK179" s="138">
        <f>ROUND(I179*H179,2)</f>
        <v>0</v>
      </c>
      <c r="BL179" s="16" t="s">
        <v>127</v>
      </c>
      <c r="BM179" s="137" t="s">
        <v>279</v>
      </c>
    </row>
    <row r="180" spans="2:65" s="13" customFormat="1" x14ac:dyDescent="0.2">
      <c r="B180" s="150"/>
      <c r="D180" s="144" t="s">
        <v>131</v>
      </c>
      <c r="F180" s="152" t="s">
        <v>280</v>
      </c>
      <c r="H180" s="153">
        <v>6</v>
      </c>
      <c r="I180" s="154"/>
      <c r="L180" s="150"/>
      <c r="M180" s="155"/>
      <c r="T180" s="156"/>
      <c r="AT180" s="151" t="s">
        <v>131</v>
      </c>
      <c r="AU180" s="151" t="s">
        <v>85</v>
      </c>
      <c r="AV180" s="13" t="s">
        <v>85</v>
      </c>
      <c r="AW180" s="13" t="s">
        <v>4</v>
      </c>
      <c r="AX180" s="13" t="s">
        <v>81</v>
      </c>
      <c r="AY180" s="151" t="s">
        <v>120</v>
      </c>
    </row>
    <row r="181" spans="2:65" s="1" customFormat="1" ht="16.5" customHeight="1" x14ac:dyDescent="0.2">
      <c r="B181" s="31"/>
      <c r="C181" s="126" t="s">
        <v>281</v>
      </c>
      <c r="D181" s="126" t="s">
        <v>122</v>
      </c>
      <c r="E181" s="127" t="s">
        <v>282</v>
      </c>
      <c r="F181" s="128" t="s">
        <v>283</v>
      </c>
      <c r="G181" s="129" t="s">
        <v>125</v>
      </c>
      <c r="H181" s="130">
        <v>24</v>
      </c>
      <c r="I181" s="131"/>
      <c r="J181" s="132">
        <f>ROUND(I181*H181,2)</f>
        <v>0</v>
      </c>
      <c r="K181" s="128" t="s">
        <v>126</v>
      </c>
      <c r="L181" s="31"/>
      <c r="M181" s="133" t="s">
        <v>19</v>
      </c>
      <c r="N181" s="134" t="s">
        <v>47</v>
      </c>
      <c r="P181" s="135">
        <f>O181*H181</f>
        <v>0</v>
      </c>
      <c r="Q181" s="135">
        <v>0</v>
      </c>
      <c r="R181" s="135">
        <f>Q181*H181</f>
        <v>0</v>
      </c>
      <c r="S181" s="135">
        <v>0</v>
      </c>
      <c r="T181" s="136">
        <f>S181*H181</f>
        <v>0</v>
      </c>
      <c r="AR181" s="137" t="s">
        <v>127</v>
      </c>
      <c r="AT181" s="137" t="s">
        <v>122</v>
      </c>
      <c r="AU181" s="137" t="s">
        <v>85</v>
      </c>
      <c r="AY181" s="16" t="s">
        <v>120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6" t="s">
        <v>81</v>
      </c>
      <c r="BK181" s="138">
        <f>ROUND(I181*H181,2)</f>
        <v>0</v>
      </c>
      <c r="BL181" s="16" t="s">
        <v>127</v>
      </c>
      <c r="BM181" s="137" t="s">
        <v>284</v>
      </c>
    </row>
    <row r="182" spans="2:65" s="1" customFormat="1" x14ac:dyDescent="0.2">
      <c r="B182" s="31"/>
      <c r="D182" s="139" t="s">
        <v>129</v>
      </c>
      <c r="F182" s="140" t="s">
        <v>285</v>
      </c>
      <c r="I182" s="141"/>
      <c r="L182" s="31"/>
      <c r="M182" s="142"/>
      <c r="T182" s="52"/>
      <c r="AT182" s="16" t="s">
        <v>129</v>
      </c>
      <c r="AU182" s="16" t="s">
        <v>85</v>
      </c>
    </row>
    <row r="183" spans="2:65" s="12" customFormat="1" x14ac:dyDescent="0.2">
      <c r="B183" s="143"/>
      <c r="D183" s="144" t="s">
        <v>131</v>
      </c>
      <c r="E183" s="145" t="s">
        <v>19</v>
      </c>
      <c r="F183" s="146" t="s">
        <v>253</v>
      </c>
      <c r="H183" s="145" t="s">
        <v>19</v>
      </c>
      <c r="I183" s="147"/>
      <c r="L183" s="143"/>
      <c r="M183" s="148"/>
      <c r="T183" s="149"/>
      <c r="AT183" s="145" t="s">
        <v>131</v>
      </c>
      <c r="AU183" s="145" t="s">
        <v>85</v>
      </c>
      <c r="AV183" s="12" t="s">
        <v>81</v>
      </c>
      <c r="AW183" s="12" t="s">
        <v>37</v>
      </c>
      <c r="AX183" s="12" t="s">
        <v>76</v>
      </c>
      <c r="AY183" s="145" t="s">
        <v>120</v>
      </c>
    </row>
    <row r="184" spans="2:65" s="13" customFormat="1" x14ac:dyDescent="0.2">
      <c r="B184" s="150"/>
      <c r="D184" s="144" t="s">
        <v>131</v>
      </c>
      <c r="E184" s="151" t="s">
        <v>19</v>
      </c>
      <c r="F184" s="152" t="s">
        <v>254</v>
      </c>
      <c r="H184" s="153">
        <v>24</v>
      </c>
      <c r="I184" s="154"/>
      <c r="L184" s="150"/>
      <c r="M184" s="155"/>
      <c r="T184" s="156"/>
      <c r="AT184" s="151" t="s">
        <v>131</v>
      </c>
      <c r="AU184" s="151" t="s">
        <v>85</v>
      </c>
      <c r="AV184" s="13" t="s">
        <v>85</v>
      </c>
      <c r="AW184" s="13" t="s">
        <v>37</v>
      </c>
      <c r="AX184" s="13" t="s">
        <v>81</v>
      </c>
      <c r="AY184" s="151" t="s">
        <v>120</v>
      </c>
    </row>
    <row r="185" spans="2:65" s="1" customFormat="1" ht="16.5" customHeight="1" x14ac:dyDescent="0.2">
      <c r="B185" s="31"/>
      <c r="C185" s="164" t="s">
        <v>286</v>
      </c>
      <c r="D185" s="164" t="s">
        <v>237</v>
      </c>
      <c r="E185" s="165" t="s">
        <v>287</v>
      </c>
      <c r="F185" s="166" t="s">
        <v>288</v>
      </c>
      <c r="G185" s="167" t="s">
        <v>184</v>
      </c>
      <c r="H185" s="168">
        <v>1.236</v>
      </c>
      <c r="I185" s="169"/>
      <c r="J185" s="170">
        <f>ROUND(I185*H185,2)</f>
        <v>0</v>
      </c>
      <c r="K185" s="166" t="s">
        <v>126</v>
      </c>
      <c r="L185" s="171"/>
      <c r="M185" s="172" t="s">
        <v>19</v>
      </c>
      <c r="N185" s="173" t="s">
        <v>47</v>
      </c>
      <c r="P185" s="135">
        <f>O185*H185</f>
        <v>0</v>
      </c>
      <c r="Q185" s="135">
        <v>0.2</v>
      </c>
      <c r="R185" s="135">
        <f>Q185*H185</f>
        <v>0.2472</v>
      </c>
      <c r="S185" s="135">
        <v>0</v>
      </c>
      <c r="T185" s="136">
        <f>S185*H185</f>
        <v>0</v>
      </c>
      <c r="AR185" s="137" t="s">
        <v>171</v>
      </c>
      <c r="AT185" s="137" t="s">
        <v>237</v>
      </c>
      <c r="AU185" s="137" t="s">
        <v>85</v>
      </c>
      <c r="AY185" s="16" t="s">
        <v>120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6" t="s">
        <v>81</v>
      </c>
      <c r="BK185" s="138">
        <f>ROUND(I185*H185,2)</f>
        <v>0</v>
      </c>
      <c r="BL185" s="16" t="s">
        <v>127</v>
      </c>
      <c r="BM185" s="137" t="s">
        <v>289</v>
      </c>
    </row>
    <row r="186" spans="2:65" s="13" customFormat="1" x14ac:dyDescent="0.2">
      <c r="B186" s="150"/>
      <c r="D186" s="144" t="s">
        <v>131</v>
      </c>
      <c r="E186" s="151" t="s">
        <v>19</v>
      </c>
      <c r="F186" s="152" t="s">
        <v>290</v>
      </c>
      <c r="H186" s="153">
        <v>1.2</v>
      </c>
      <c r="I186" s="154"/>
      <c r="L186" s="150"/>
      <c r="M186" s="155"/>
      <c r="T186" s="156"/>
      <c r="AT186" s="151" t="s">
        <v>131</v>
      </c>
      <c r="AU186" s="151" t="s">
        <v>85</v>
      </c>
      <c r="AV186" s="13" t="s">
        <v>85</v>
      </c>
      <c r="AW186" s="13" t="s">
        <v>37</v>
      </c>
      <c r="AX186" s="13" t="s">
        <v>81</v>
      </c>
      <c r="AY186" s="151" t="s">
        <v>120</v>
      </c>
    </row>
    <row r="187" spans="2:65" s="13" customFormat="1" x14ac:dyDescent="0.2">
      <c r="B187" s="150"/>
      <c r="D187" s="144" t="s">
        <v>131</v>
      </c>
      <c r="F187" s="152" t="s">
        <v>291</v>
      </c>
      <c r="H187" s="153">
        <v>1.236</v>
      </c>
      <c r="I187" s="154"/>
      <c r="L187" s="150"/>
      <c r="M187" s="155"/>
      <c r="T187" s="156"/>
      <c r="AT187" s="151" t="s">
        <v>131</v>
      </c>
      <c r="AU187" s="151" t="s">
        <v>85</v>
      </c>
      <c r="AV187" s="13" t="s">
        <v>85</v>
      </c>
      <c r="AW187" s="13" t="s">
        <v>4</v>
      </c>
      <c r="AX187" s="13" t="s">
        <v>81</v>
      </c>
      <c r="AY187" s="151" t="s">
        <v>120</v>
      </c>
    </row>
    <row r="188" spans="2:65" s="11" customFormat="1" ht="22.7" customHeight="1" x14ac:dyDescent="0.2">
      <c r="B188" s="114"/>
      <c r="D188" s="115" t="s">
        <v>75</v>
      </c>
      <c r="E188" s="124" t="s">
        <v>85</v>
      </c>
      <c r="F188" s="124" t="s">
        <v>292</v>
      </c>
      <c r="I188" s="117"/>
      <c r="J188" s="125">
        <f>BK188</f>
        <v>0</v>
      </c>
      <c r="L188" s="114"/>
      <c r="M188" s="119"/>
      <c r="P188" s="120">
        <f>P189</f>
        <v>0</v>
      </c>
      <c r="R188" s="120">
        <f>R189</f>
        <v>4.7313999999999998</v>
      </c>
      <c r="T188" s="121">
        <f>T189</f>
        <v>0</v>
      </c>
      <c r="AR188" s="115" t="s">
        <v>81</v>
      </c>
      <c r="AT188" s="122" t="s">
        <v>75</v>
      </c>
      <c r="AU188" s="122" t="s">
        <v>81</v>
      </c>
      <c r="AY188" s="115" t="s">
        <v>120</v>
      </c>
      <c r="BK188" s="123">
        <f>BK189</f>
        <v>0</v>
      </c>
    </row>
    <row r="189" spans="2:65" s="1" customFormat="1" ht="16.5" customHeight="1" x14ac:dyDescent="0.2">
      <c r="B189" s="31"/>
      <c r="C189" s="126" t="s">
        <v>293</v>
      </c>
      <c r="D189" s="126" t="s">
        <v>122</v>
      </c>
      <c r="E189" s="127" t="s">
        <v>294</v>
      </c>
      <c r="F189" s="128" t="s">
        <v>295</v>
      </c>
      <c r="G189" s="129" t="s">
        <v>125</v>
      </c>
      <c r="H189" s="130">
        <v>2</v>
      </c>
      <c r="I189" s="131"/>
      <c r="J189" s="132">
        <f>ROUND(I189*H189,2)</f>
        <v>0</v>
      </c>
      <c r="K189" s="128" t="s">
        <v>19</v>
      </c>
      <c r="L189" s="31"/>
      <c r="M189" s="133" t="s">
        <v>19</v>
      </c>
      <c r="N189" s="134" t="s">
        <v>47</v>
      </c>
      <c r="P189" s="135">
        <f>O189*H189</f>
        <v>0</v>
      </c>
      <c r="Q189" s="135">
        <v>2.3656999999999999</v>
      </c>
      <c r="R189" s="135">
        <f>Q189*H189</f>
        <v>4.7313999999999998</v>
      </c>
      <c r="S189" s="135">
        <v>0</v>
      </c>
      <c r="T189" s="136">
        <f>S189*H189</f>
        <v>0</v>
      </c>
      <c r="AR189" s="137" t="s">
        <v>127</v>
      </c>
      <c r="AT189" s="137" t="s">
        <v>122</v>
      </c>
      <c r="AU189" s="137" t="s">
        <v>85</v>
      </c>
      <c r="AY189" s="16" t="s">
        <v>120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6" t="s">
        <v>81</v>
      </c>
      <c r="BK189" s="138">
        <f>ROUND(I189*H189,2)</f>
        <v>0</v>
      </c>
      <c r="BL189" s="16" t="s">
        <v>127</v>
      </c>
      <c r="BM189" s="137" t="s">
        <v>296</v>
      </c>
    </row>
    <row r="190" spans="2:65" s="11" customFormat="1" ht="22.7" customHeight="1" x14ac:dyDescent="0.2">
      <c r="B190" s="114"/>
      <c r="D190" s="115" t="s">
        <v>75</v>
      </c>
      <c r="E190" s="124" t="s">
        <v>127</v>
      </c>
      <c r="F190" s="124" t="s">
        <v>297</v>
      </c>
      <c r="I190" s="117"/>
      <c r="J190" s="125">
        <f>BK190</f>
        <v>0</v>
      </c>
      <c r="L190" s="114"/>
      <c r="M190" s="119"/>
      <c r="P190" s="120">
        <f>SUM(P191:P194)</f>
        <v>0</v>
      </c>
      <c r="R190" s="120">
        <f>SUM(R191:R194)</f>
        <v>0</v>
      </c>
      <c r="T190" s="121">
        <f>SUM(T191:T194)</f>
        <v>0</v>
      </c>
      <c r="AR190" s="115" t="s">
        <v>81</v>
      </c>
      <c r="AT190" s="122" t="s">
        <v>75</v>
      </c>
      <c r="AU190" s="122" t="s">
        <v>81</v>
      </c>
      <c r="AY190" s="115" t="s">
        <v>120</v>
      </c>
      <c r="BK190" s="123">
        <f>SUM(BK191:BK194)</f>
        <v>0</v>
      </c>
    </row>
    <row r="191" spans="2:65" s="1" customFormat="1" ht="24.2" customHeight="1" x14ac:dyDescent="0.2">
      <c r="B191" s="31"/>
      <c r="C191" s="126" t="s">
        <v>298</v>
      </c>
      <c r="D191" s="126" t="s">
        <v>122</v>
      </c>
      <c r="E191" s="127" t="s">
        <v>299</v>
      </c>
      <c r="F191" s="128" t="s">
        <v>300</v>
      </c>
      <c r="G191" s="129" t="s">
        <v>125</v>
      </c>
      <c r="H191" s="130">
        <v>414</v>
      </c>
      <c r="I191" s="131"/>
      <c r="J191" s="132">
        <f>ROUND(I191*H191,2)</f>
        <v>0</v>
      </c>
      <c r="K191" s="128" t="s">
        <v>126</v>
      </c>
      <c r="L191" s="31"/>
      <c r="M191" s="133" t="s">
        <v>19</v>
      </c>
      <c r="N191" s="134" t="s">
        <v>47</v>
      </c>
      <c r="P191" s="135">
        <f>O191*H191</f>
        <v>0</v>
      </c>
      <c r="Q191" s="135">
        <v>0</v>
      </c>
      <c r="R191" s="135">
        <f>Q191*H191</f>
        <v>0</v>
      </c>
      <c r="S191" s="135">
        <v>0</v>
      </c>
      <c r="T191" s="136">
        <f>S191*H191</f>
        <v>0</v>
      </c>
      <c r="AR191" s="137" t="s">
        <v>127</v>
      </c>
      <c r="AT191" s="137" t="s">
        <v>122</v>
      </c>
      <c r="AU191" s="137" t="s">
        <v>85</v>
      </c>
      <c r="AY191" s="16" t="s">
        <v>120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6" t="s">
        <v>81</v>
      </c>
      <c r="BK191" s="138">
        <f>ROUND(I191*H191,2)</f>
        <v>0</v>
      </c>
      <c r="BL191" s="16" t="s">
        <v>127</v>
      </c>
      <c r="BM191" s="137" t="s">
        <v>301</v>
      </c>
    </row>
    <row r="192" spans="2:65" s="1" customFormat="1" x14ac:dyDescent="0.2">
      <c r="B192" s="31"/>
      <c r="D192" s="139" t="s">
        <v>129</v>
      </c>
      <c r="F192" s="140" t="s">
        <v>302</v>
      </c>
      <c r="I192" s="141"/>
      <c r="L192" s="31"/>
      <c r="M192" s="142"/>
      <c r="T192" s="52"/>
      <c r="AT192" s="16" t="s">
        <v>129</v>
      </c>
      <c r="AU192" s="16" t="s">
        <v>85</v>
      </c>
    </row>
    <row r="193" spans="2:65" s="12" customFormat="1" x14ac:dyDescent="0.2">
      <c r="B193" s="143"/>
      <c r="D193" s="144" t="s">
        <v>131</v>
      </c>
      <c r="E193" s="145" t="s">
        <v>19</v>
      </c>
      <c r="F193" s="146" t="s">
        <v>303</v>
      </c>
      <c r="H193" s="145" t="s">
        <v>19</v>
      </c>
      <c r="I193" s="147"/>
      <c r="L193" s="143"/>
      <c r="M193" s="148"/>
      <c r="T193" s="149"/>
      <c r="AT193" s="145" t="s">
        <v>131</v>
      </c>
      <c r="AU193" s="145" t="s">
        <v>85</v>
      </c>
      <c r="AV193" s="12" t="s">
        <v>81</v>
      </c>
      <c r="AW193" s="12" t="s">
        <v>37</v>
      </c>
      <c r="AX193" s="12" t="s">
        <v>76</v>
      </c>
      <c r="AY193" s="145" t="s">
        <v>120</v>
      </c>
    </row>
    <row r="194" spans="2:65" s="13" customFormat="1" x14ac:dyDescent="0.2">
      <c r="B194" s="150"/>
      <c r="D194" s="144" t="s">
        <v>131</v>
      </c>
      <c r="E194" s="151" t="s">
        <v>19</v>
      </c>
      <c r="F194" s="152" t="s">
        <v>304</v>
      </c>
      <c r="H194" s="153">
        <v>414</v>
      </c>
      <c r="I194" s="154"/>
      <c r="L194" s="150"/>
      <c r="M194" s="155"/>
      <c r="T194" s="156"/>
      <c r="AT194" s="151" t="s">
        <v>131</v>
      </c>
      <c r="AU194" s="151" t="s">
        <v>85</v>
      </c>
      <c r="AV194" s="13" t="s">
        <v>85</v>
      </c>
      <c r="AW194" s="13" t="s">
        <v>37</v>
      </c>
      <c r="AX194" s="13" t="s">
        <v>81</v>
      </c>
      <c r="AY194" s="151" t="s">
        <v>120</v>
      </c>
    </row>
    <row r="195" spans="2:65" s="11" customFormat="1" ht="22.7" customHeight="1" x14ac:dyDescent="0.2">
      <c r="B195" s="114"/>
      <c r="D195" s="115" t="s">
        <v>75</v>
      </c>
      <c r="E195" s="124" t="s">
        <v>153</v>
      </c>
      <c r="F195" s="124" t="s">
        <v>305</v>
      </c>
      <c r="I195" s="117"/>
      <c r="J195" s="125">
        <f>BK195</f>
        <v>0</v>
      </c>
      <c r="L195" s="114"/>
      <c r="M195" s="119"/>
      <c r="P195" s="120">
        <f>SUM(P196:P256)</f>
        <v>0</v>
      </c>
      <c r="R195" s="120">
        <f>SUM(R196:R256)</f>
        <v>308.50840999999997</v>
      </c>
      <c r="T195" s="121">
        <f>SUM(T196:T256)</f>
        <v>0</v>
      </c>
      <c r="AR195" s="115" t="s">
        <v>81</v>
      </c>
      <c r="AT195" s="122" t="s">
        <v>75</v>
      </c>
      <c r="AU195" s="122" t="s">
        <v>81</v>
      </c>
      <c r="AY195" s="115" t="s">
        <v>120</v>
      </c>
      <c r="BK195" s="123">
        <f>SUM(BK196:BK256)</f>
        <v>0</v>
      </c>
    </row>
    <row r="196" spans="2:65" s="1" customFormat="1" ht="21.75" customHeight="1" x14ac:dyDescent="0.2">
      <c r="B196" s="31"/>
      <c r="C196" s="126" t="s">
        <v>306</v>
      </c>
      <c r="D196" s="126" t="s">
        <v>122</v>
      </c>
      <c r="E196" s="127" t="s">
        <v>307</v>
      </c>
      <c r="F196" s="128" t="s">
        <v>308</v>
      </c>
      <c r="G196" s="129" t="s">
        <v>125</v>
      </c>
      <c r="H196" s="130">
        <v>64</v>
      </c>
      <c r="I196" s="131"/>
      <c r="J196" s="132">
        <f>ROUND(I196*H196,2)</f>
        <v>0</v>
      </c>
      <c r="K196" s="128" t="s">
        <v>126</v>
      </c>
      <c r="L196" s="31"/>
      <c r="M196" s="133" t="s">
        <v>19</v>
      </c>
      <c r="N196" s="134" t="s">
        <v>47</v>
      </c>
      <c r="P196" s="135">
        <f>O196*H196</f>
        <v>0</v>
      </c>
      <c r="Q196" s="135">
        <v>0</v>
      </c>
      <c r="R196" s="135">
        <f>Q196*H196</f>
        <v>0</v>
      </c>
      <c r="S196" s="135">
        <v>0</v>
      </c>
      <c r="T196" s="136">
        <f>S196*H196</f>
        <v>0</v>
      </c>
      <c r="AR196" s="137" t="s">
        <v>127</v>
      </c>
      <c r="AT196" s="137" t="s">
        <v>122</v>
      </c>
      <c r="AU196" s="137" t="s">
        <v>85</v>
      </c>
      <c r="AY196" s="16" t="s">
        <v>120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6" t="s">
        <v>81</v>
      </c>
      <c r="BK196" s="138">
        <f>ROUND(I196*H196,2)</f>
        <v>0</v>
      </c>
      <c r="BL196" s="16" t="s">
        <v>127</v>
      </c>
      <c r="BM196" s="137" t="s">
        <v>309</v>
      </c>
    </row>
    <row r="197" spans="2:65" s="1" customFormat="1" x14ac:dyDescent="0.2">
      <c r="B197" s="31"/>
      <c r="D197" s="139" t="s">
        <v>129</v>
      </c>
      <c r="F197" s="140" t="s">
        <v>310</v>
      </c>
      <c r="I197" s="141"/>
      <c r="L197" s="31"/>
      <c r="M197" s="142"/>
      <c r="T197" s="52"/>
      <c r="AT197" s="16" t="s">
        <v>129</v>
      </c>
      <c r="AU197" s="16" t="s">
        <v>85</v>
      </c>
    </row>
    <row r="198" spans="2:65" s="12" customFormat="1" x14ac:dyDescent="0.2">
      <c r="B198" s="143"/>
      <c r="D198" s="144" t="s">
        <v>131</v>
      </c>
      <c r="E198" s="145" t="s">
        <v>19</v>
      </c>
      <c r="F198" s="146" t="s">
        <v>311</v>
      </c>
      <c r="H198" s="145" t="s">
        <v>19</v>
      </c>
      <c r="I198" s="147"/>
      <c r="L198" s="143"/>
      <c r="M198" s="148"/>
      <c r="T198" s="149"/>
      <c r="AT198" s="145" t="s">
        <v>131</v>
      </c>
      <c r="AU198" s="145" t="s">
        <v>85</v>
      </c>
      <c r="AV198" s="12" t="s">
        <v>81</v>
      </c>
      <c r="AW198" s="12" t="s">
        <v>37</v>
      </c>
      <c r="AX198" s="12" t="s">
        <v>76</v>
      </c>
      <c r="AY198" s="145" t="s">
        <v>120</v>
      </c>
    </row>
    <row r="199" spans="2:65" s="13" customFormat="1" x14ac:dyDescent="0.2">
      <c r="B199" s="150"/>
      <c r="D199" s="144" t="s">
        <v>131</v>
      </c>
      <c r="E199" s="151" t="s">
        <v>19</v>
      </c>
      <c r="F199" s="152" t="s">
        <v>312</v>
      </c>
      <c r="H199" s="153">
        <v>64</v>
      </c>
      <c r="I199" s="154"/>
      <c r="L199" s="150"/>
      <c r="M199" s="155"/>
      <c r="T199" s="156"/>
      <c r="AT199" s="151" t="s">
        <v>131</v>
      </c>
      <c r="AU199" s="151" t="s">
        <v>85</v>
      </c>
      <c r="AV199" s="13" t="s">
        <v>85</v>
      </c>
      <c r="AW199" s="13" t="s">
        <v>37</v>
      </c>
      <c r="AX199" s="13" t="s">
        <v>81</v>
      </c>
      <c r="AY199" s="151" t="s">
        <v>120</v>
      </c>
    </row>
    <row r="200" spans="2:65" s="1" customFormat="1" ht="21.75" customHeight="1" x14ac:dyDescent="0.2">
      <c r="B200" s="31"/>
      <c r="C200" s="126" t="s">
        <v>313</v>
      </c>
      <c r="D200" s="126" t="s">
        <v>122</v>
      </c>
      <c r="E200" s="127" t="s">
        <v>314</v>
      </c>
      <c r="F200" s="128" t="s">
        <v>315</v>
      </c>
      <c r="G200" s="129" t="s">
        <v>125</v>
      </c>
      <c r="H200" s="130">
        <v>994</v>
      </c>
      <c r="I200" s="131"/>
      <c r="J200" s="132">
        <f>ROUND(I200*H200,2)</f>
        <v>0</v>
      </c>
      <c r="K200" s="128" t="s">
        <v>126</v>
      </c>
      <c r="L200" s="31"/>
      <c r="M200" s="133" t="s">
        <v>19</v>
      </c>
      <c r="N200" s="134" t="s">
        <v>47</v>
      </c>
      <c r="P200" s="135">
        <f>O200*H200</f>
        <v>0</v>
      </c>
      <c r="Q200" s="135">
        <v>0</v>
      </c>
      <c r="R200" s="135">
        <f>Q200*H200</f>
        <v>0</v>
      </c>
      <c r="S200" s="135">
        <v>0</v>
      </c>
      <c r="T200" s="136">
        <f>S200*H200</f>
        <v>0</v>
      </c>
      <c r="AR200" s="137" t="s">
        <v>127</v>
      </c>
      <c r="AT200" s="137" t="s">
        <v>122</v>
      </c>
      <c r="AU200" s="137" t="s">
        <v>85</v>
      </c>
      <c r="AY200" s="16" t="s">
        <v>120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6" t="s">
        <v>81</v>
      </c>
      <c r="BK200" s="138">
        <f>ROUND(I200*H200,2)</f>
        <v>0</v>
      </c>
      <c r="BL200" s="16" t="s">
        <v>127</v>
      </c>
      <c r="BM200" s="137" t="s">
        <v>316</v>
      </c>
    </row>
    <row r="201" spans="2:65" s="1" customFormat="1" x14ac:dyDescent="0.2">
      <c r="B201" s="31"/>
      <c r="D201" s="139" t="s">
        <v>129</v>
      </c>
      <c r="F201" s="140" t="s">
        <v>317</v>
      </c>
      <c r="I201" s="141"/>
      <c r="L201" s="31"/>
      <c r="M201" s="142"/>
      <c r="T201" s="52"/>
      <c r="AT201" s="16" t="s">
        <v>129</v>
      </c>
      <c r="AU201" s="16" t="s">
        <v>85</v>
      </c>
    </row>
    <row r="202" spans="2:65" s="12" customFormat="1" x14ac:dyDescent="0.2">
      <c r="B202" s="143"/>
      <c r="D202" s="144" t="s">
        <v>131</v>
      </c>
      <c r="E202" s="145" t="s">
        <v>19</v>
      </c>
      <c r="F202" s="146" t="s">
        <v>318</v>
      </c>
      <c r="H202" s="145" t="s">
        <v>19</v>
      </c>
      <c r="I202" s="147"/>
      <c r="L202" s="143"/>
      <c r="M202" s="148"/>
      <c r="T202" s="149"/>
      <c r="AT202" s="145" t="s">
        <v>131</v>
      </c>
      <c r="AU202" s="145" t="s">
        <v>85</v>
      </c>
      <c r="AV202" s="12" t="s">
        <v>81</v>
      </c>
      <c r="AW202" s="12" t="s">
        <v>37</v>
      </c>
      <c r="AX202" s="12" t="s">
        <v>76</v>
      </c>
      <c r="AY202" s="145" t="s">
        <v>120</v>
      </c>
    </row>
    <row r="203" spans="2:65" s="13" customFormat="1" x14ac:dyDescent="0.2">
      <c r="B203" s="150"/>
      <c r="D203" s="144" t="s">
        <v>131</v>
      </c>
      <c r="E203" s="151" t="s">
        <v>19</v>
      </c>
      <c r="F203" s="152" t="s">
        <v>319</v>
      </c>
      <c r="H203" s="153">
        <v>994</v>
      </c>
      <c r="I203" s="154"/>
      <c r="L203" s="150"/>
      <c r="M203" s="155"/>
      <c r="T203" s="156"/>
      <c r="AT203" s="151" t="s">
        <v>131</v>
      </c>
      <c r="AU203" s="151" t="s">
        <v>85</v>
      </c>
      <c r="AV203" s="13" t="s">
        <v>85</v>
      </c>
      <c r="AW203" s="13" t="s">
        <v>37</v>
      </c>
      <c r="AX203" s="13" t="s">
        <v>81</v>
      </c>
      <c r="AY203" s="151" t="s">
        <v>120</v>
      </c>
    </row>
    <row r="204" spans="2:65" s="1" customFormat="1" ht="21.75" customHeight="1" x14ac:dyDescent="0.2">
      <c r="B204" s="31"/>
      <c r="C204" s="126" t="s">
        <v>320</v>
      </c>
      <c r="D204" s="126" t="s">
        <v>122</v>
      </c>
      <c r="E204" s="127" t="s">
        <v>321</v>
      </c>
      <c r="F204" s="128" t="s">
        <v>322</v>
      </c>
      <c r="G204" s="129" t="s">
        <v>125</v>
      </c>
      <c r="H204" s="130">
        <v>1093</v>
      </c>
      <c r="I204" s="131"/>
      <c r="J204" s="132">
        <f>ROUND(I204*H204,2)</f>
        <v>0</v>
      </c>
      <c r="K204" s="128" t="s">
        <v>126</v>
      </c>
      <c r="L204" s="31"/>
      <c r="M204" s="133" t="s">
        <v>19</v>
      </c>
      <c r="N204" s="134" t="s">
        <v>47</v>
      </c>
      <c r="P204" s="135">
        <f>O204*H204</f>
        <v>0</v>
      </c>
      <c r="Q204" s="135">
        <v>0</v>
      </c>
      <c r="R204" s="135">
        <f>Q204*H204</f>
        <v>0</v>
      </c>
      <c r="S204" s="135">
        <v>0</v>
      </c>
      <c r="T204" s="136">
        <f>S204*H204</f>
        <v>0</v>
      </c>
      <c r="AR204" s="137" t="s">
        <v>127</v>
      </c>
      <c r="AT204" s="137" t="s">
        <v>122</v>
      </c>
      <c r="AU204" s="137" t="s">
        <v>85</v>
      </c>
      <c r="AY204" s="16" t="s">
        <v>120</v>
      </c>
      <c r="BE204" s="138">
        <f>IF(N204="základní",J204,0)</f>
        <v>0</v>
      </c>
      <c r="BF204" s="138">
        <f>IF(N204="snížená",J204,0)</f>
        <v>0</v>
      </c>
      <c r="BG204" s="138">
        <f>IF(N204="zákl. přenesená",J204,0)</f>
        <v>0</v>
      </c>
      <c r="BH204" s="138">
        <f>IF(N204="sníž. přenesená",J204,0)</f>
        <v>0</v>
      </c>
      <c r="BI204" s="138">
        <f>IF(N204="nulová",J204,0)</f>
        <v>0</v>
      </c>
      <c r="BJ204" s="16" t="s">
        <v>81</v>
      </c>
      <c r="BK204" s="138">
        <f>ROUND(I204*H204,2)</f>
        <v>0</v>
      </c>
      <c r="BL204" s="16" t="s">
        <v>127</v>
      </c>
      <c r="BM204" s="137" t="s">
        <v>323</v>
      </c>
    </row>
    <row r="205" spans="2:65" s="1" customFormat="1" x14ac:dyDescent="0.2">
      <c r="B205" s="31"/>
      <c r="D205" s="139" t="s">
        <v>129</v>
      </c>
      <c r="F205" s="140" t="s">
        <v>324</v>
      </c>
      <c r="I205" s="141"/>
      <c r="L205" s="31"/>
      <c r="M205" s="142"/>
      <c r="T205" s="52"/>
      <c r="AT205" s="16" t="s">
        <v>129</v>
      </c>
      <c r="AU205" s="16" t="s">
        <v>85</v>
      </c>
    </row>
    <row r="206" spans="2:65" s="12" customFormat="1" x14ac:dyDescent="0.2">
      <c r="B206" s="143"/>
      <c r="D206" s="144" t="s">
        <v>131</v>
      </c>
      <c r="E206" s="145" t="s">
        <v>19</v>
      </c>
      <c r="F206" s="146" t="s">
        <v>206</v>
      </c>
      <c r="H206" s="145" t="s">
        <v>19</v>
      </c>
      <c r="I206" s="147"/>
      <c r="L206" s="143"/>
      <c r="M206" s="148"/>
      <c r="T206" s="149"/>
      <c r="AT206" s="145" t="s">
        <v>131</v>
      </c>
      <c r="AU206" s="145" t="s">
        <v>85</v>
      </c>
      <c r="AV206" s="12" t="s">
        <v>81</v>
      </c>
      <c r="AW206" s="12" t="s">
        <v>37</v>
      </c>
      <c r="AX206" s="12" t="s">
        <v>76</v>
      </c>
      <c r="AY206" s="145" t="s">
        <v>120</v>
      </c>
    </row>
    <row r="207" spans="2:65" s="13" customFormat="1" x14ac:dyDescent="0.2">
      <c r="B207" s="150"/>
      <c r="D207" s="144" t="s">
        <v>131</v>
      </c>
      <c r="E207" s="151" t="s">
        <v>19</v>
      </c>
      <c r="F207" s="152" t="s">
        <v>325</v>
      </c>
      <c r="H207" s="153">
        <v>1093</v>
      </c>
      <c r="I207" s="154"/>
      <c r="L207" s="150"/>
      <c r="M207" s="155"/>
      <c r="T207" s="156"/>
      <c r="AT207" s="151" t="s">
        <v>131</v>
      </c>
      <c r="AU207" s="151" t="s">
        <v>85</v>
      </c>
      <c r="AV207" s="13" t="s">
        <v>85</v>
      </c>
      <c r="AW207" s="13" t="s">
        <v>37</v>
      </c>
      <c r="AX207" s="13" t="s">
        <v>81</v>
      </c>
      <c r="AY207" s="151" t="s">
        <v>120</v>
      </c>
    </row>
    <row r="208" spans="2:65" s="1" customFormat="1" ht="16.5" customHeight="1" x14ac:dyDescent="0.2">
      <c r="B208" s="31"/>
      <c r="C208" s="126" t="s">
        <v>326</v>
      </c>
      <c r="D208" s="126" t="s">
        <v>122</v>
      </c>
      <c r="E208" s="127" t="s">
        <v>327</v>
      </c>
      <c r="F208" s="128" t="s">
        <v>328</v>
      </c>
      <c r="G208" s="129" t="s">
        <v>125</v>
      </c>
      <c r="H208" s="130">
        <v>26</v>
      </c>
      <c r="I208" s="131"/>
      <c r="J208" s="132">
        <f>ROUND(I208*H208,2)</f>
        <v>0</v>
      </c>
      <c r="K208" s="128" t="s">
        <v>126</v>
      </c>
      <c r="L208" s="31"/>
      <c r="M208" s="133" t="s">
        <v>19</v>
      </c>
      <c r="N208" s="134" t="s">
        <v>47</v>
      </c>
      <c r="P208" s="135">
        <f>O208*H208</f>
        <v>0</v>
      </c>
      <c r="Q208" s="135">
        <v>0.40799999999999997</v>
      </c>
      <c r="R208" s="135">
        <f>Q208*H208</f>
        <v>10.607999999999999</v>
      </c>
      <c r="S208" s="135">
        <v>0</v>
      </c>
      <c r="T208" s="136">
        <f>S208*H208</f>
        <v>0</v>
      </c>
      <c r="AR208" s="137" t="s">
        <v>127</v>
      </c>
      <c r="AT208" s="137" t="s">
        <v>122</v>
      </c>
      <c r="AU208" s="137" t="s">
        <v>85</v>
      </c>
      <c r="AY208" s="16" t="s">
        <v>120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6" t="s">
        <v>81</v>
      </c>
      <c r="BK208" s="138">
        <f>ROUND(I208*H208,2)</f>
        <v>0</v>
      </c>
      <c r="BL208" s="16" t="s">
        <v>127</v>
      </c>
      <c r="BM208" s="137" t="s">
        <v>329</v>
      </c>
    </row>
    <row r="209" spans="2:65" s="1" customFormat="1" x14ac:dyDescent="0.2">
      <c r="B209" s="31"/>
      <c r="D209" s="139" t="s">
        <v>129</v>
      </c>
      <c r="F209" s="140" t="s">
        <v>330</v>
      </c>
      <c r="I209" s="141"/>
      <c r="L209" s="31"/>
      <c r="M209" s="142"/>
      <c r="T209" s="52"/>
      <c r="AT209" s="16" t="s">
        <v>129</v>
      </c>
      <c r="AU209" s="16" t="s">
        <v>85</v>
      </c>
    </row>
    <row r="210" spans="2:65" s="1" customFormat="1" ht="16.5" customHeight="1" x14ac:dyDescent="0.2">
      <c r="B210" s="31"/>
      <c r="C210" s="126" t="s">
        <v>331</v>
      </c>
      <c r="D210" s="126" t="s">
        <v>122</v>
      </c>
      <c r="E210" s="127" t="s">
        <v>332</v>
      </c>
      <c r="F210" s="128" t="s">
        <v>333</v>
      </c>
      <c r="G210" s="129" t="s">
        <v>125</v>
      </c>
      <c r="H210" s="130">
        <v>5</v>
      </c>
      <c r="I210" s="131"/>
      <c r="J210" s="132">
        <f>ROUND(I210*H210,2)</f>
        <v>0</v>
      </c>
      <c r="K210" s="128" t="s">
        <v>126</v>
      </c>
      <c r="L210" s="31"/>
      <c r="M210" s="133" t="s">
        <v>19</v>
      </c>
      <c r="N210" s="134" t="s">
        <v>47</v>
      </c>
      <c r="P210" s="135">
        <f>O210*H210</f>
        <v>0</v>
      </c>
      <c r="Q210" s="135">
        <v>0</v>
      </c>
      <c r="R210" s="135">
        <f>Q210*H210</f>
        <v>0</v>
      </c>
      <c r="S210" s="135">
        <v>0</v>
      </c>
      <c r="T210" s="136">
        <f>S210*H210</f>
        <v>0</v>
      </c>
      <c r="AR210" s="137" t="s">
        <v>127</v>
      </c>
      <c r="AT210" s="137" t="s">
        <v>122</v>
      </c>
      <c r="AU210" s="137" t="s">
        <v>85</v>
      </c>
      <c r="AY210" s="16" t="s">
        <v>120</v>
      </c>
      <c r="BE210" s="138">
        <f>IF(N210="základní",J210,0)</f>
        <v>0</v>
      </c>
      <c r="BF210" s="138">
        <f>IF(N210="snížená",J210,0)</f>
        <v>0</v>
      </c>
      <c r="BG210" s="138">
        <f>IF(N210="zákl. přenesená",J210,0)</f>
        <v>0</v>
      </c>
      <c r="BH210" s="138">
        <f>IF(N210="sníž. přenesená",J210,0)</f>
        <v>0</v>
      </c>
      <c r="BI210" s="138">
        <f>IF(N210="nulová",J210,0)</f>
        <v>0</v>
      </c>
      <c r="BJ210" s="16" t="s">
        <v>81</v>
      </c>
      <c r="BK210" s="138">
        <f>ROUND(I210*H210,2)</f>
        <v>0</v>
      </c>
      <c r="BL210" s="16" t="s">
        <v>127</v>
      </c>
      <c r="BM210" s="137" t="s">
        <v>334</v>
      </c>
    </row>
    <row r="211" spans="2:65" s="1" customFormat="1" x14ac:dyDescent="0.2">
      <c r="B211" s="31"/>
      <c r="D211" s="139" t="s">
        <v>129</v>
      </c>
      <c r="F211" s="140" t="s">
        <v>335</v>
      </c>
      <c r="I211" s="141"/>
      <c r="L211" s="31"/>
      <c r="M211" s="142"/>
      <c r="T211" s="52"/>
      <c r="AT211" s="16" t="s">
        <v>129</v>
      </c>
      <c r="AU211" s="16" t="s">
        <v>85</v>
      </c>
    </row>
    <row r="212" spans="2:65" s="12" customFormat="1" x14ac:dyDescent="0.2">
      <c r="B212" s="143"/>
      <c r="D212" s="144" t="s">
        <v>131</v>
      </c>
      <c r="E212" s="145" t="s">
        <v>19</v>
      </c>
      <c r="F212" s="146" t="s">
        <v>336</v>
      </c>
      <c r="H212" s="145" t="s">
        <v>19</v>
      </c>
      <c r="I212" s="147"/>
      <c r="L212" s="143"/>
      <c r="M212" s="148"/>
      <c r="T212" s="149"/>
      <c r="AT212" s="145" t="s">
        <v>131</v>
      </c>
      <c r="AU212" s="145" t="s">
        <v>85</v>
      </c>
      <c r="AV212" s="12" t="s">
        <v>81</v>
      </c>
      <c r="AW212" s="12" t="s">
        <v>37</v>
      </c>
      <c r="AX212" s="12" t="s">
        <v>76</v>
      </c>
      <c r="AY212" s="145" t="s">
        <v>120</v>
      </c>
    </row>
    <row r="213" spans="2:65" s="13" customFormat="1" x14ac:dyDescent="0.2">
      <c r="B213" s="150"/>
      <c r="D213" s="144" t="s">
        <v>131</v>
      </c>
      <c r="E213" s="151" t="s">
        <v>19</v>
      </c>
      <c r="F213" s="152" t="s">
        <v>337</v>
      </c>
      <c r="H213" s="153">
        <v>5</v>
      </c>
      <c r="I213" s="154"/>
      <c r="L213" s="150"/>
      <c r="M213" s="155"/>
      <c r="T213" s="156"/>
      <c r="AT213" s="151" t="s">
        <v>131</v>
      </c>
      <c r="AU213" s="151" t="s">
        <v>85</v>
      </c>
      <c r="AV213" s="13" t="s">
        <v>85</v>
      </c>
      <c r="AW213" s="13" t="s">
        <v>37</v>
      </c>
      <c r="AX213" s="13" t="s">
        <v>81</v>
      </c>
      <c r="AY213" s="151" t="s">
        <v>120</v>
      </c>
    </row>
    <row r="214" spans="2:65" s="1" customFormat="1" ht="16.5" customHeight="1" x14ac:dyDescent="0.2">
      <c r="B214" s="31"/>
      <c r="C214" s="126" t="s">
        <v>338</v>
      </c>
      <c r="D214" s="126" t="s">
        <v>122</v>
      </c>
      <c r="E214" s="127" t="s">
        <v>339</v>
      </c>
      <c r="F214" s="128" t="s">
        <v>340</v>
      </c>
      <c r="G214" s="129" t="s">
        <v>125</v>
      </c>
      <c r="H214" s="130">
        <v>5</v>
      </c>
      <c r="I214" s="131"/>
      <c r="J214" s="132">
        <f>ROUND(I214*H214,2)</f>
        <v>0</v>
      </c>
      <c r="K214" s="128" t="s">
        <v>126</v>
      </c>
      <c r="L214" s="31"/>
      <c r="M214" s="133" t="s">
        <v>19</v>
      </c>
      <c r="N214" s="134" t="s">
        <v>47</v>
      </c>
      <c r="P214" s="135">
        <f>O214*H214</f>
        <v>0</v>
      </c>
      <c r="Q214" s="135">
        <v>0</v>
      </c>
      <c r="R214" s="135">
        <f>Q214*H214</f>
        <v>0</v>
      </c>
      <c r="S214" s="135">
        <v>0</v>
      </c>
      <c r="T214" s="136">
        <f>S214*H214</f>
        <v>0</v>
      </c>
      <c r="AR214" s="137" t="s">
        <v>127</v>
      </c>
      <c r="AT214" s="137" t="s">
        <v>122</v>
      </c>
      <c r="AU214" s="137" t="s">
        <v>85</v>
      </c>
      <c r="AY214" s="16" t="s">
        <v>120</v>
      </c>
      <c r="BE214" s="138">
        <f>IF(N214="základní",J214,0)</f>
        <v>0</v>
      </c>
      <c r="BF214" s="138">
        <f>IF(N214="snížená",J214,0)</f>
        <v>0</v>
      </c>
      <c r="BG214" s="138">
        <f>IF(N214="zákl. přenesená",J214,0)</f>
        <v>0</v>
      </c>
      <c r="BH214" s="138">
        <f>IF(N214="sníž. přenesená",J214,0)</f>
        <v>0</v>
      </c>
      <c r="BI214" s="138">
        <f>IF(N214="nulová",J214,0)</f>
        <v>0</v>
      </c>
      <c r="BJ214" s="16" t="s">
        <v>81</v>
      </c>
      <c r="BK214" s="138">
        <f>ROUND(I214*H214,2)</f>
        <v>0</v>
      </c>
      <c r="BL214" s="16" t="s">
        <v>127</v>
      </c>
      <c r="BM214" s="137" t="s">
        <v>341</v>
      </c>
    </row>
    <row r="215" spans="2:65" s="1" customFormat="1" x14ac:dyDescent="0.2">
      <c r="B215" s="31"/>
      <c r="D215" s="139" t="s">
        <v>129</v>
      </c>
      <c r="F215" s="140" t="s">
        <v>342</v>
      </c>
      <c r="I215" s="141"/>
      <c r="L215" s="31"/>
      <c r="M215" s="142"/>
      <c r="T215" s="52"/>
      <c r="AT215" s="16" t="s">
        <v>129</v>
      </c>
      <c r="AU215" s="16" t="s">
        <v>85</v>
      </c>
    </row>
    <row r="216" spans="2:65" s="12" customFormat="1" x14ac:dyDescent="0.2">
      <c r="B216" s="143"/>
      <c r="D216" s="144" t="s">
        <v>131</v>
      </c>
      <c r="E216" s="145" t="s">
        <v>19</v>
      </c>
      <c r="F216" s="146" t="s">
        <v>336</v>
      </c>
      <c r="H216" s="145" t="s">
        <v>19</v>
      </c>
      <c r="I216" s="147"/>
      <c r="L216" s="143"/>
      <c r="M216" s="148"/>
      <c r="T216" s="149"/>
      <c r="AT216" s="145" t="s">
        <v>131</v>
      </c>
      <c r="AU216" s="145" t="s">
        <v>85</v>
      </c>
      <c r="AV216" s="12" t="s">
        <v>81</v>
      </c>
      <c r="AW216" s="12" t="s">
        <v>37</v>
      </c>
      <c r="AX216" s="12" t="s">
        <v>76</v>
      </c>
      <c r="AY216" s="145" t="s">
        <v>120</v>
      </c>
    </row>
    <row r="217" spans="2:65" s="13" customFormat="1" x14ac:dyDescent="0.2">
      <c r="B217" s="150"/>
      <c r="D217" s="144" t="s">
        <v>131</v>
      </c>
      <c r="E217" s="151" t="s">
        <v>19</v>
      </c>
      <c r="F217" s="152" t="s">
        <v>337</v>
      </c>
      <c r="H217" s="153">
        <v>5</v>
      </c>
      <c r="I217" s="154"/>
      <c r="L217" s="150"/>
      <c r="M217" s="155"/>
      <c r="T217" s="156"/>
      <c r="AT217" s="151" t="s">
        <v>131</v>
      </c>
      <c r="AU217" s="151" t="s">
        <v>85</v>
      </c>
      <c r="AV217" s="13" t="s">
        <v>85</v>
      </c>
      <c r="AW217" s="13" t="s">
        <v>37</v>
      </c>
      <c r="AX217" s="13" t="s">
        <v>81</v>
      </c>
      <c r="AY217" s="151" t="s">
        <v>120</v>
      </c>
    </row>
    <row r="218" spans="2:65" s="1" customFormat="1" ht="24.2" customHeight="1" x14ac:dyDescent="0.2">
      <c r="B218" s="31"/>
      <c r="C218" s="126" t="s">
        <v>343</v>
      </c>
      <c r="D218" s="126" t="s">
        <v>122</v>
      </c>
      <c r="E218" s="127" t="s">
        <v>344</v>
      </c>
      <c r="F218" s="128" t="s">
        <v>345</v>
      </c>
      <c r="G218" s="129" t="s">
        <v>125</v>
      </c>
      <c r="H218" s="130">
        <v>5</v>
      </c>
      <c r="I218" s="131"/>
      <c r="J218" s="132">
        <f>ROUND(I218*H218,2)</f>
        <v>0</v>
      </c>
      <c r="K218" s="128" t="s">
        <v>126</v>
      </c>
      <c r="L218" s="31"/>
      <c r="M218" s="133" t="s">
        <v>19</v>
      </c>
      <c r="N218" s="134" t="s">
        <v>47</v>
      </c>
      <c r="P218" s="135">
        <f>O218*H218</f>
        <v>0</v>
      </c>
      <c r="Q218" s="135">
        <v>0</v>
      </c>
      <c r="R218" s="135">
        <f>Q218*H218</f>
        <v>0</v>
      </c>
      <c r="S218" s="135">
        <v>0</v>
      </c>
      <c r="T218" s="136">
        <f>S218*H218</f>
        <v>0</v>
      </c>
      <c r="AR218" s="137" t="s">
        <v>127</v>
      </c>
      <c r="AT218" s="137" t="s">
        <v>122</v>
      </c>
      <c r="AU218" s="137" t="s">
        <v>85</v>
      </c>
      <c r="AY218" s="16" t="s">
        <v>120</v>
      </c>
      <c r="BE218" s="138">
        <f>IF(N218="základní",J218,0)</f>
        <v>0</v>
      </c>
      <c r="BF218" s="138">
        <f>IF(N218="snížená",J218,0)</f>
        <v>0</v>
      </c>
      <c r="BG218" s="138">
        <f>IF(N218="zákl. přenesená",J218,0)</f>
        <v>0</v>
      </c>
      <c r="BH218" s="138">
        <f>IF(N218="sníž. přenesená",J218,0)</f>
        <v>0</v>
      </c>
      <c r="BI218" s="138">
        <f>IF(N218="nulová",J218,0)</f>
        <v>0</v>
      </c>
      <c r="BJ218" s="16" t="s">
        <v>81</v>
      </c>
      <c r="BK218" s="138">
        <f>ROUND(I218*H218,2)</f>
        <v>0</v>
      </c>
      <c r="BL218" s="16" t="s">
        <v>127</v>
      </c>
      <c r="BM218" s="137" t="s">
        <v>346</v>
      </c>
    </row>
    <row r="219" spans="2:65" s="1" customFormat="1" x14ac:dyDescent="0.2">
      <c r="B219" s="31"/>
      <c r="D219" s="139" t="s">
        <v>129</v>
      </c>
      <c r="F219" s="140" t="s">
        <v>347</v>
      </c>
      <c r="I219" s="141"/>
      <c r="L219" s="31"/>
      <c r="M219" s="142"/>
      <c r="T219" s="52"/>
      <c r="AT219" s="16" t="s">
        <v>129</v>
      </c>
      <c r="AU219" s="16" t="s">
        <v>85</v>
      </c>
    </row>
    <row r="220" spans="2:65" s="12" customFormat="1" x14ac:dyDescent="0.2">
      <c r="B220" s="143"/>
      <c r="D220" s="144" t="s">
        <v>131</v>
      </c>
      <c r="E220" s="145" t="s">
        <v>19</v>
      </c>
      <c r="F220" s="146" t="s">
        <v>336</v>
      </c>
      <c r="H220" s="145" t="s">
        <v>19</v>
      </c>
      <c r="I220" s="147"/>
      <c r="L220" s="143"/>
      <c r="M220" s="148"/>
      <c r="T220" s="149"/>
      <c r="AT220" s="145" t="s">
        <v>131</v>
      </c>
      <c r="AU220" s="145" t="s">
        <v>85</v>
      </c>
      <c r="AV220" s="12" t="s">
        <v>81</v>
      </c>
      <c r="AW220" s="12" t="s">
        <v>37</v>
      </c>
      <c r="AX220" s="12" t="s">
        <v>76</v>
      </c>
      <c r="AY220" s="145" t="s">
        <v>120</v>
      </c>
    </row>
    <row r="221" spans="2:65" s="13" customFormat="1" x14ac:dyDescent="0.2">
      <c r="B221" s="150"/>
      <c r="D221" s="144" t="s">
        <v>131</v>
      </c>
      <c r="E221" s="151" t="s">
        <v>19</v>
      </c>
      <c r="F221" s="152" t="s">
        <v>337</v>
      </c>
      <c r="H221" s="153">
        <v>5</v>
      </c>
      <c r="I221" s="154"/>
      <c r="L221" s="150"/>
      <c r="M221" s="155"/>
      <c r="T221" s="156"/>
      <c r="AT221" s="151" t="s">
        <v>131</v>
      </c>
      <c r="AU221" s="151" t="s">
        <v>85</v>
      </c>
      <c r="AV221" s="13" t="s">
        <v>85</v>
      </c>
      <c r="AW221" s="13" t="s">
        <v>37</v>
      </c>
      <c r="AX221" s="13" t="s">
        <v>81</v>
      </c>
      <c r="AY221" s="151" t="s">
        <v>120</v>
      </c>
    </row>
    <row r="222" spans="2:65" s="1" customFormat="1" ht="24.2" customHeight="1" x14ac:dyDescent="0.2">
      <c r="B222" s="31"/>
      <c r="C222" s="126" t="s">
        <v>348</v>
      </c>
      <c r="D222" s="126" t="s">
        <v>122</v>
      </c>
      <c r="E222" s="127" t="s">
        <v>349</v>
      </c>
      <c r="F222" s="128" t="s">
        <v>350</v>
      </c>
      <c r="G222" s="129" t="s">
        <v>125</v>
      </c>
      <c r="H222" s="130">
        <v>5</v>
      </c>
      <c r="I222" s="131"/>
      <c r="J222" s="132">
        <f>ROUND(I222*H222,2)</f>
        <v>0</v>
      </c>
      <c r="K222" s="128" t="s">
        <v>126</v>
      </c>
      <c r="L222" s="31"/>
      <c r="M222" s="133" t="s">
        <v>19</v>
      </c>
      <c r="N222" s="134" t="s">
        <v>47</v>
      </c>
      <c r="P222" s="135">
        <f>O222*H222</f>
        <v>0</v>
      </c>
      <c r="Q222" s="135">
        <v>0</v>
      </c>
      <c r="R222" s="135">
        <f>Q222*H222</f>
        <v>0</v>
      </c>
      <c r="S222" s="135">
        <v>0</v>
      </c>
      <c r="T222" s="136">
        <f>S222*H222</f>
        <v>0</v>
      </c>
      <c r="AR222" s="137" t="s">
        <v>127</v>
      </c>
      <c r="AT222" s="137" t="s">
        <v>122</v>
      </c>
      <c r="AU222" s="137" t="s">
        <v>85</v>
      </c>
      <c r="AY222" s="16" t="s">
        <v>120</v>
      </c>
      <c r="BE222" s="138">
        <f>IF(N222="základní",J222,0)</f>
        <v>0</v>
      </c>
      <c r="BF222" s="138">
        <f>IF(N222="snížená",J222,0)</f>
        <v>0</v>
      </c>
      <c r="BG222" s="138">
        <f>IF(N222="zákl. přenesená",J222,0)</f>
        <v>0</v>
      </c>
      <c r="BH222" s="138">
        <f>IF(N222="sníž. přenesená",J222,0)</f>
        <v>0</v>
      </c>
      <c r="BI222" s="138">
        <f>IF(N222="nulová",J222,0)</f>
        <v>0</v>
      </c>
      <c r="BJ222" s="16" t="s">
        <v>81</v>
      </c>
      <c r="BK222" s="138">
        <f>ROUND(I222*H222,2)</f>
        <v>0</v>
      </c>
      <c r="BL222" s="16" t="s">
        <v>127</v>
      </c>
      <c r="BM222" s="137" t="s">
        <v>351</v>
      </c>
    </row>
    <row r="223" spans="2:65" s="1" customFormat="1" x14ac:dyDescent="0.2">
      <c r="B223" s="31"/>
      <c r="D223" s="139" t="s">
        <v>129</v>
      </c>
      <c r="F223" s="140" t="s">
        <v>352</v>
      </c>
      <c r="I223" s="141"/>
      <c r="L223" s="31"/>
      <c r="M223" s="142"/>
      <c r="T223" s="52"/>
      <c r="AT223" s="16" t="s">
        <v>129</v>
      </c>
      <c r="AU223" s="16" t="s">
        <v>85</v>
      </c>
    </row>
    <row r="224" spans="2:65" s="12" customFormat="1" x14ac:dyDescent="0.2">
      <c r="B224" s="143"/>
      <c r="D224" s="144" t="s">
        <v>131</v>
      </c>
      <c r="E224" s="145" t="s">
        <v>19</v>
      </c>
      <c r="F224" s="146" t="s">
        <v>336</v>
      </c>
      <c r="H224" s="145" t="s">
        <v>19</v>
      </c>
      <c r="I224" s="147"/>
      <c r="L224" s="143"/>
      <c r="M224" s="148"/>
      <c r="T224" s="149"/>
      <c r="AT224" s="145" t="s">
        <v>131</v>
      </c>
      <c r="AU224" s="145" t="s">
        <v>85</v>
      </c>
      <c r="AV224" s="12" t="s">
        <v>81</v>
      </c>
      <c r="AW224" s="12" t="s">
        <v>37</v>
      </c>
      <c r="AX224" s="12" t="s">
        <v>76</v>
      </c>
      <c r="AY224" s="145" t="s">
        <v>120</v>
      </c>
    </row>
    <row r="225" spans="2:65" s="13" customFormat="1" x14ac:dyDescent="0.2">
      <c r="B225" s="150"/>
      <c r="D225" s="144" t="s">
        <v>131</v>
      </c>
      <c r="E225" s="151" t="s">
        <v>19</v>
      </c>
      <c r="F225" s="152" t="s">
        <v>337</v>
      </c>
      <c r="H225" s="153">
        <v>5</v>
      </c>
      <c r="I225" s="154"/>
      <c r="L225" s="150"/>
      <c r="M225" s="155"/>
      <c r="T225" s="156"/>
      <c r="AT225" s="151" t="s">
        <v>131</v>
      </c>
      <c r="AU225" s="151" t="s">
        <v>85</v>
      </c>
      <c r="AV225" s="13" t="s">
        <v>85</v>
      </c>
      <c r="AW225" s="13" t="s">
        <v>37</v>
      </c>
      <c r="AX225" s="13" t="s">
        <v>81</v>
      </c>
      <c r="AY225" s="151" t="s">
        <v>120</v>
      </c>
    </row>
    <row r="226" spans="2:65" s="1" customFormat="1" ht="24.2" customHeight="1" x14ac:dyDescent="0.2">
      <c r="B226" s="31"/>
      <c r="C226" s="126" t="s">
        <v>353</v>
      </c>
      <c r="D226" s="126" t="s">
        <v>122</v>
      </c>
      <c r="E226" s="127" t="s">
        <v>354</v>
      </c>
      <c r="F226" s="128" t="s">
        <v>355</v>
      </c>
      <c r="G226" s="129" t="s">
        <v>125</v>
      </c>
      <c r="H226" s="130">
        <v>69</v>
      </c>
      <c r="I226" s="131"/>
      <c r="J226" s="132">
        <f>ROUND(I226*H226,2)</f>
        <v>0</v>
      </c>
      <c r="K226" s="128" t="s">
        <v>126</v>
      </c>
      <c r="L226" s="31"/>
      <c r="M226" s="133" t="s">
        <v>19</v>
      </c>
      <c r="N226" s="134" t="s">
        <v>47</v>
      </c>
      <c r="P226" s="135">
        <f>O226*H226</f>
        <v>0</v>
      </c>
      <c r="Q226" s="135">
        <v>8.3500000000000005E-2</v>
      </c>
      <c r="R226" s="135">
        <f>Q226*H226</f>
        <v>5.7615000000000007</v>
      </c>
      <c r="S226" s="135">
        <v>0</v>
      </c>
      <c r="T226" s="136">
        <f>S226*H226</f>
        <v>0</v>
      </c>
      <c r="AR226" s="137" t="s">
        <v>127</v>
      </c>
      <c r="AT226" s="137" t="s">
        <v>122</v>
      </c>
      <c r="AU226" s="137" t="s">
        <v>85</v>
      </c>
      <c r="AY226" s="16" t="s">
        <v>120</v>
      </c>
      <c r="BE226" s="138">
        <f>IF(N226="základní",J226,0)</f>
        <v>0</v>
      </c>
      <c r="BF226" s="138">
        <f>IF(N226="snížená",J226,0)</f>
        <v>0</v>
      </c>
      <c r="BG226" s="138">
        <f>IF(N226="zákl. přenesená",J226,0)</f>
        <v>0</v>
      </c>
      <c r="BH226" s="138">
        <f>IF(N226="sníž. přenesená",J226,0)</f>
        <v>0</v>
      </c>
      <c r="BI226" s="138">
        <f>IF(N226="nulová",J226,0)</f>
        <v>0</v>
      </c>
      <c r="BJ226" s="16" t="s">
        <v>81</v>
      </c>
      <c r="BK226" s="138">
        <f>ROUND(I226*H226,2)</f>
        <v>0</v>
      </c>
      <c r="BL226" s="16" t="s">
        <v>127</v>
      </c>
      <c r="BM226" s="137" t="s">
        <v>356</v>
      </c>
    </row>
    <row r="227" spans="2:65" s="1" customFormat="1" x14ac:dyDescent="0.2">
      <c r="B227" s="31"/>
      <c r="D227" s="139" t="s">
        <v>129</v>
      </c>
      <c r="F227" s="140" t="s">
        <v>357</v>
      </c>
      <c r="I227" s="141"/>
      <c r="L227" s="31"/>
      <c r="M227" s="142"/>
      <c r="T227" s="52"/>
      <c r="AT227" s="16" t="s">
        <v>129</v>
      </c>
      <c r="AU227" s="16" t="s">
        <v>85</v>
      </c>
    </row>
    <row r="228" spans="2:65" s="13" customFormat="1" x14ac:dyDescent="0.2">
      <c r="B228" s="150"/>
      <c r="D228" s="144" t="s">
        <v>131</v>
      </c>
      <c r="E228" s="151" t="s">
        <v>19</v>
      </c>
      <c r="F228" s="152" t="s">
        <v>358</v>
      </c>
      <c r="H228" s="153">
        <v>69</v>
      </c>
      <c r="I228" s="154"/>
      <c r="L228" s="150"/>
      <c r="M228" s="155"/>
      <c r="T228" s="156"/>
      <c r="AT228" s="151" t="s">
        <v>131</v>
      </c>
      <c r="AU228" s="151" t="s">
        <v>85</v>
      </c>
      <c r="AV228" s="13" t="s">
        <v>85</v>
      </c>
      <c r="AW228" s="13" t="s">
        <v>37</v>
      </c>
      <c r="AX228" s="13" t="s">
        <v>81</v>
      </c>
      <c r="AY228" s="151" t="s">
        <v>120</v>
      </c>
    </row>
    <row r="229" spans="2:65" s="1" customFormat="1" ht="16.5" customHeight="1" x14ac:dyDescent="0.2">
      <c r="B229" s="31"/>
      <c r="C229" s="164" t="s">
        <v>359</v>
      </c>
      <c r="D229" s="164" t="s">
        <v>237</v>
      </c>
      <c r="E229" s="165" t="s">
        <v>360</v>
      </c>
      <c r="F229" s="166" t="s">
        <v>361</v>
      </c>
      <c r="G229" s="167" t="s">
        <v>362</v>
      </c>
      <c r="H229" s="168">
        <v>23.23</v>
      </c>
      <c r="I229" s="169"/>
      <c r="J229" s="170">
        <f>ROUND(I229*H229,2)</f>
        <v>0</v>
      </c>
      <c r="K229" s="166" t="s">
        <v>126</v>
      </c>
      <c r="L229" s="171"/>
      <c r="M229" s="172" t="s">
        <v>19</v>
      </c>
      <c r="N229" s="173" t="s">
        <v>47</v>
      </c>
      <c r="P229" s="135">
        <f>O229*H229</f>
        <v>0</v>
      </c>
      <c r="Q229" s="135">
        <v>1.31</v>
      </c>
      <c r="R229" s="135">
        <f>Q229*H229</f>
        <v>30.4313</v>
      </c>
      <c r="S229" s="135">
        <v>0</v>
      </c>
      <c r="T229" s="136">
        <f>S229*H229</f>
        <v>0</v>
      </c>
      <c r="AR229" s="137" t="s">
        <v>171</v>
      </c>
      <c r="AT229" s="137" t="s">
        <v>237</v>
      </c>
      <c r="AU229" s="137" t="s">
        <v>85</v>
      </c>
      <c r="AY229" s="16" t="s">
        <v>120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6" t="s">
        <v>81</v>
      </c>
      <c r="BK229" s="138">
        <f>ROUND(I229*H229,2)</f>
        <v>0</v>
      </c>
      <c r="BL229" s="16" t="s">
        <v>127</v>
      </c>
      <c r="BM229" s="137" t="s">
        <v>363</v>
      </c>
    </row>
    <row r="230" spans="2:65" s="13" customFormat="1" x14ac:dyDescent="0.2">
      <c r="B230" s="150"/>
      <c r="D230" s="144" t="s">
        <v>131</v>
      </c>
      <c r="F230" s="152" t="s">
        <v>364</v>
      </c>
      <c r="H230" s="153">
        <v>23.23</v>
      </c>
      <c r="I230" s="154"/>
      <c r="L230" s="150"/>
      <c r="M230" s="155"/>
      <c r="T230" s="156"/>
      <c r="AT230" s="151" t="s">
        <v>131</v>
      </c>
      <c r="AU230" s="151" t="s">
        <v>85</v>
      </c>
      <c r="AV230" s="13" t="s">
        <v>85</v>
      </c>
      <c r="AW230" s="13" t="s">
        <v>4</v>
      </c>
      <c r="AX230" s="13" t="s">
        <v>81</v>
      </c>
      <c r="AY230" s="151" t="s">
        <v>120</v>
      </c>
    </row>
    <row r="231" spans="2:65" s="1" customFormat="1" ht="44.25" customHeight="1" x14ac:dyDescent="0.2">
      <c r="B231" s="31"/>
      <c r="C231" s="126" t="s">
        <v>365</v>
      </c>
      <c r="D231" s="126" t="s">
        <v>122</v>
      </c>
      <c r="E231" s="127" t="s">
        <v>366</v>
      </c>
      <c r="F231" s="128" t="s">
        <v>367</v>
      </c>
      <c r="G231" s="129" t="s">
        <v>125</v>
      </c>
      <c r="H231" s="130">
        <v>64</v>
      </c>
      <c r="I231" s="131"/>
      <c r="J231" s="132">
        <f>ROUND(I231*H231,2)</f>
        <v>0</v>
      </c>
      <c r="K231" s="128" t="s">
        <v>126</v>
      </c>
      <c r="L231" s="31"/>
      <c r="M231" s="133" t="s">
        <v>19</v>
      </c>
      <c r="N231" s="134" t="s">
        <v>47</v>
      </c>
      <c r="P231" s="135">
        <f>O231*H231</f>
        <v>0</v>
      </c>
      <c r="Q231" s="135">
        <v>0.11162</v>
      </c>
      <c r="R231" s="135">
        <f>Q231*H231</f>
        <v>7.1436799999999998</v>
      </c>
      <c r="S231" s="135">
        <v>0</v>
      </c>
      <c r="T231" s="136">
        <f>S231*H231</f>
        <v>0</v>
      </c>
      <c r="AR231" s="137" t="s">
        <v>127</v>
      </c>
      <c r="AT231" s="137" t="s">
        <v>122</v>
      </c>
      <c r="AU231" s="137" t="s">
        <v>85</v>
      </c>
      <c r="AY231" s="16" t="s">
        <v>120</v>
      </c>
      <c r="BE231" s="138">
        <f>IF(N231="základní",J231,0)</f>
        <v>0</v>
      </c>
      <c r="BF231" s="138">
        <f>IF(N231="snížená",J231,0)</f>
        <v>0</v>
      </c>
      <c r="BG231" s="138">
        <f>IF(N231="zákl. přenesená",J231,0)</f>
        <v>0</v>
      </c>
      <c r="BH231" s="138">
        <f>IF(N231="sníž. přenesená",J231,0)</f>
        <v>0</v>
      </c>
      <c r="BI231" s="138">
        <f>IF(N231="nulová",J231,0)</f>
        <v>0</v>
      </c>
      <c r="BJ231" s="16" t="s">
        <v>81</v>
      </c>
      <c r="BK231" s="138">
        <f>ROUND(I231*H231,2)</f>
        <v>0</v>
      </c>
      <c r="BL231" s="16" t="s">
        <v>127</v>
      </c>
      <c r="BM231" s="137" t="s">
        <v>368</v>
      </c>
    </row>
    <row r="232" spans="2:65" s="1" customFormat="1" x14ac:dyDescent="0.2">
      <c r="B232" s="31"/>
      <c r="D232" s="139" t="s">
        <v>129</v>
      </c>
      <c r="F232" s="140" t="s">
        <v>369</v>
      </c>
      <c r="I232" s="141"/>
      <c r="L232" s="31"/>
      <c r="M232" s="142"/>
      <c r="T232" s="52"/>
      <c r="AT232" s="16" t="s">
        <v>129</v>
      </c>
      <c r="AU232" s="16" t="s">
        <v>85</v>
      </c>
    </row>
    <row r="233" spans="2:65" s="12" customFormat="1" x14ac:dyDescent="0.2">
      <c r="B233" s="143"/>
      <c r="D233" s="144" t="s">
        <v>131</v>
      </c>
      <c r="E233" s="145" t="s">
        <v>19</v>
      </c>
      <c r="F233" s="146" t="s">
        <v>311</v>
      </c>
      <c r="H233" s="145" t="s">
        <v>19</v>
      </c>
      <c r="I233" s="147"/>
      <c r="L233" s="143"/>
      <c r="M233" s="148"/>
      <c r="T233" s="149"/>
      <c r="AT233" s="145" t="s">
        <v>131</v>
      </c>
      <c r="AU233" s="145" t="s">
        <v>85</v>
      </c>
      <c r="AV233" s="12" t="s">
        <v>81</v>
      </c>
      <c r="AW233" s="12" t="s">
        <v>37</v>
      </c>
      <c r="AX233" s="12" t="s">
        <v>76</v>
      </c>
      <c r="AY233" s="145" t="s">
        <v>120</v>
      </c>
    </row>
    <row r="234" spans="2:65" s="13" customFormat="1" x14ac:dyDescent="0.2">
      <c r="B234" s="150"/>
      <c r="D234" s="144" t="s">
        <v>131</v>
      </c>
      <c r="E234" s="151" t="s">
        <v>19</v>
      </c>
      <c r="F234" s="152" t="s">
        <v>312</v>
      </c>
      <c r="H234" s="153">
        <v>64</v>
      </c>
      <c r="I234" s="154"/>
      <c r="L234" s="150"/>
      <c r="M234" s="155"/>
      <c r="T234" s="156"/>
      <c r="AT234" s="151" t="s">
        <v>131</v>
      </c>
      <c r="AU234" s="151" t="s">
        <v>85</v>
      </c>
      <c r="AV234" s="13" t="s">
        <v>85</v>
      </c>
      <c r="AW234" s="13" t="s">
        <v>37</v>
      </c>
      <c r="AX234" s="13" t="s">
        <v>81</v>
      </c>
      <c r="AY234" s="151" t="s">
        <v>120</v>
      </c>
    </row>
    <row r="235" spans="2:65" s="1" customFormat="1" ht="44.25" customHeight="1" x14ac:dyDescent="0.2">
      <c r="B235" s="31"/>
      <c r="C235" s="126" t="s">
        <v>370</v>
      </c>
      <c r="D235" s="126" t="s">
        <v>122</v>
      </c>
      <c r="E235" s="127" t="s">
        <v>371</v>
      </c>
      <c r="F235" s="128" t="s">
        <v>372</v>
      </c>
      <c r="G235" s="129" t="s">
        <v>125</v>
      </c>
      <c r="H235" s="130">
        <v>64</v>
      </c>
      <c r="I235" s="131"/>
      <c r="J235" s="132">
        <f>ROUND(I235*H235,2)</f>
        <v>0</v>
      </c>
      <c r="K235" s="128" t="s">
        <v>126</v>
      </c>
      <c r="L235" s="31"/>
      <c r="M235" s="133" t="s">
        <v>19</v>
      </c>
      <c r="N235" s="134" t="s">
        <v>47</v>
      </c>
      <c r="P235" s="135">
        <f>O235*H235</f>
        <v>0</v>
      </c>
      <c r="Q235" s="135">
        <v>0</v>
      </c>
      <c r="R235" s="135">
        <f>Q235*H235</f>
        <v>0</v>
      </c>
      <c r="S235" s="135">
        <v>0</v>
      </c>
      <c r="T235" s="136">
        <f>S235*H235</f>
        <v>0</v>
      </c>
      <c r="AR235" s="137" t="s">
        <v>127</v>
      </c>
      <c r="AT235" s="137" t="s">
        <v>122</v>
      </c>
      <c r="AU235" s="137" t="s">
        <v>85</v>
      </c>
      <c r="AY235" s="16" t="s">
        <v>120</v>
      </c>
      <c r="BE235" s="138">
        <f>IF(N235="základní",J235,0)</f>
        <v>0</v>
      </c>
      <c r="BF235" s="138">
        <f>IF(N235="snížená",J235,0)</f>
        <v>0</v>
      </c>
      <c r="BG235" s="138">
        <f>IF(N235="zákl. přenesená",J235,0)</f>
        <v>0</v>
      </c>
      <c r="BH235" s="138">
        <f>IF(N235="sníž. přenesená",J235,0)</f>
        <v>0</v>
      </c>
      <c r="BI235" s="138">
        <f>IF(N235="nulová",J235,0)</f>
        <v>0</v>
      </c>
      <c r="BJ235" s="16" t="s">
        <v>81</v>
      </c>
      <c r="BK235" s="138">
        <f>ROUND(I235*H235,2)</f>
        <v>0</v>
      </c>
      <c r="BL235" s="16" t="s">
        <v>127</v>
      </c>
      <c r="BM235" s="137" t="s">
        <v>373</v>
      </c>
    </row>
    <row r="236" spans="2:65" s="1" customFormat="1" x14ac:dyDescent="0.2">
      <c r="B236" s="31"/>
      <c r="D236" s="139" t="s">
        <v>129</v>
      </c>
      <c r="F236" s="140" t="s">
        <v>374</v>
      </c>
      <c r="I236" s="141"/>
      <c r="L236" s="31"/>
      <c r="M236" s="142"/>
      <c r="T236" s="52"/>
      <c r="AT236" s="16" t="s">
        <v>129</v>
      </c>
      <c r="AU236" s="16" t="s">
        <v>85</v>
      </c>
    </row>
    <row r="237" spans="2:65" s="12" customFormat="1" x14ac:dyDescent="0.2">
      <c r="B237" s="143"/>
      <c r="D237" s="144" t="s">
        <v>131</v>
      </c>
      <c r="E237" s="145" t="s">
        <v>19</v>
      </c>
      <c r="F237" s="146" t="s">
        <v>311</v>
      </c>
      <c r="H237" s="145" t="s">
        <v>19</v>
      </c>
      <c r="I237" s="147"/>
      <c r="L237" s="143"/>
      <c r="M237" s="148"/>
      <c r="T237" s="149"/>
      <c r="AT237" s="145" t="s">
        <v>131</v>
      </c>
      <c r="AU237" s="145" t="s">
        <v>85</v>
      </c>
      <c r="AV237" s="12" t="s">
        <v>81</v>
      </c>
      <c r="AW237" s="12" t="s">
        <v>37</v>
      </c>
      <c r="AX237" s="12" t="s">
        <v>76</v>
      </c>
      <c r="AY237" s="145" t="s">
        <v>120</v>
      </c>
    </row>
    <row r="238" spans="2:65" s="13" customFormat="1" x14ac:dyDescent="0.2">
      <c r="B238" s="150"/>
      <c r="D238" s="144" t="s">
        <v>131</v>
      </c>
      <c r="E238" s="151" t="s">
        <v>19</v>
      </c>
      <c r="F238" s="152" t="s">
        <v>312</v>
      </c>
      <c r="H238" s="153">
        <v>64</v>
      </c>
      <c r="I238" s="154"/>
      <c r="L238" s="150"/>
      <c r="M238" s="155"/>
      <c r="T238" s="156"/>
      <c r="AT238" s="151" t="s">
        <v>131</v>
      </c>
      <c r="AU238" s="151" t="s">
        <v>85</v>
      </c>
      <c r="AV238" s="13" t="s">
        <v>85</v>
      </c>
      <c r="AW238" s="13" t="s">
        <v>37</v>
      </c>
      <c r="AX238" s="13" t="s">
        <v>81</v>
      </c>
      <c r="AY238" s="151" t="s">
        <v>120</v>
      </c>
    </row>
    <row r="239" spans="2:65" s="1" customFormat="1" ht="16.5" customHeight="1" x14ac:dyDescent="0.2">
      <c r="B239" s="31"/>
      <c r="C239" s="164" t="s">
        <v>375</v>
      </c>
      <c r="D239" s="164" t="s">
        <v>237</v>
      </c>
      <c r="E239" s="165" t="s">
        <v>376</v>
      </c>
      <c r="F239" s="166" t="s">
        <v>377</v>
      </c>
      <c r="G239" s="167" t="s">
        <v>125</v>
      </c>
      <c r="H239" s="168">
        <v>32.64</v>
      </c>
      <c r="I239" s="169"/>
      <c r="J239" s="170">
        <f>ROUND(I239*H239,2)</f>
        <v>0</v>
      </c>
      <c r="K239" s="166" t="s">
        <v>126</v>
      </c>
      <c r="L239" s="171"/>
      <c r="M239" s="172" t="s">
        <v>19</v>
      </c>
      <c r="N239" s="173" t="s">
        <v>47</v>
      </c>
      <c r="P239" s="135">
        <f>O239*H239</f>
        <v>0</v>
      </c>
      <c r="Q239" s="135">
        <v>0.17599999999999999</v>
      </c>
      <c r="R239" s="135">
        <f>Q239*H239</f>
        <v>5.7446399999999995</v>
      </c>
      <c r="S239" s="135">
        <v>0</v>
      </c>
      <c r="T239" s="136">
        <f>S239*H239</f>
        <v>0</v>
      </c>
      <c r="AR239" s="137" t="s">
        <v>171</v>
      </c>
      <c r="AT239" s="137" t="s">
        <v>237</v>
      </c>
      <c r="AU239" s="137" t="s">
        <v>85</v>
      </c>
      <c r="AY239" s="16" t="s">
        <v>120</v>
      </c>
      <c r="BE239" s="138">
        <f>IF(N239="základní",J239,0)</f>
        <v>0</v>
      </c>
      <c r="BF239" s="138">
        <f>IF(N239="snížená",J239,0)</f>
        <v>0</v>
      </c>
      <c r="BG239" s="138">
        <f>IF(N239="zákl. přenesená",J239,0)</f>
        <v>0</v>
      </c>
      <c r="BH239" s="138">
        <f>IF(N239="sníž. přenesená",J239,0)</f>
        <v>0</v>
      </c>
      <c r="BI239" s="138">
        <f>IF(N239="nulová",J239,0)</f>
        <v>0</v>
      </c>
      <c r="BJ239" s="16" t="s">
        <v>81</v>
      </c>
      <c r="BK239" s="138">
        <f>ROUND(I239*H239,2)</f>
        <v>0</v>
      </c>
      <c r="BL239" s="16" t="s">
        <v>127</v>
      </c>
      <c r="BM239" s="137" t="s">
        <v>378</v>
      </c>
    </row>
    <row r="240" spans="2:65" s="13" customFormat="1" x14ac:dyDescent="0.2">
      <c r="B240" s="150"/>
      <c r="D240" s="144" t="s">
        <v>131</v>
      </c>
      <c r="F240" s="152" t="s">
        <v>379</v>
      </c>
      <c r="H240" s="153">
        <v>32.64</v>
      </c>
      <c r="I240" s="154"/>
      <c r="L240" s="150"/>
      <c r="M240" s="155"/>
      <c r="T240" s="156"/>
      <c r="AT240" s="151" t="s">
        <v>131</v>
      </c>
      <c r="AU240" s="151" t="s">
        <v>85</v>
      </c>
      <c r="AV240" s="13" t="s">
        <v>85</v>
      </c>
      <c r="AW240" s="13" t="s">
        <v>4</v>
      </c>
      <c r="AX240" s="13" t="s">
        <v>81</v>
      </c>
      <c r="AY240" s="151" t="s">
        <v>120</v>
      </c>
    </row>
    <row r="241" spans="2:65" s="1" customFormat="1" ht="16.5" customHeight="1" x14ac:dyDescent="0.2">
      <c r="B241" s="31"/>
      <c r="C241" s="164" t="s">
        <v>380</v>
      </c>
      <c r="D241" s="164" t="s">
        <v>237</v>
      </c>
      <c r="E241" s="165" t="s">
        <v>381</v>
      </c>
      <c r="F241" s="166" t="s">
        <v>382</v>
      </c>
      <c r="G241" s="167" t="s">
        <v>125</v>
      </c>
      <c r="H241" s="168">
        <v>32.64</v>
      </c>
      <c r="I241" s="169"/>
      <c r="J241" s="170">
        <f>ROUND(I241*H241,2)</f>
        <v>0</v>
      </c>
      <c r="K241" s="166" t="s">
        <v>126</v>
      </c>
      <c r="L241" s="171"/>
      <c r="M241" s="172" t="s">
        <v>19</v>
      </c>
      <c r="N241" s="173" t="s">
        <v>47</v>
      </c>
      <c r="P241" s="135">
        <f>O241*H241</f>
        <v>0</v>
      </c>
      <c r="Q241" s="135">
        <v>0.17599999999999999</v>
      </c>
      <c r="R241" s="135">
        <f>Q241*H241</f>
        <v>5.7446399999999995</v>
      </c>
      <c r="S241" s="135">
        <v>0</v>
      </c>
      <c r="T241" s="136">
        <f>S241*H241</f>
        <v>0</v>
      </c>
      <c r="AR241" s="137" t="s">
        <v>171</v>
      </c>
      <c r="AT241" s="137" t="s">
        <v>237</v>
      </c>
      <c r="AU241" s="137" t="s">
        <v>85</v>
      </c>
      <c r="AY241" s="16" t="s">
        <v>120</v>
      </c>
      <c r="BE241" s="138">
        <f>IF(N241="základní",J241,0)</f>
        <v>0</v>
      </c>
      <c r="BF241" s="138">
        <f>IF(N241="snížená",J241,0)</f>
        <v>0</v>
      </c>
      <c r="BG241" s="138">
        <f>IF(N241="zákl. přenesená",J241,0)</f>
        <v>0</v>
      </c>
      <c r="BH241" s="138">
        <f>IF(N241="sníž. přenesená",J241,0)</f>
        <v>0</v>
      </c>
      <c r="BI241" s="138">
        <f>IF(N241="nulová",J241,0)</f>
        <v>0</v>
      </c>
      <c r="BJ241" s="16" t="s">
        <v>81</v>
      </c>
      <c r="BK241" s="138">
        <f>ROUND(I241*H241,2)</f>
        <v>0</v>
      </c>
      <c r="BL241" s="16" t="s">
        <v>127</v>
      </c>
      <c r="BM241" s="137" t="s">
        <v>383</v>
      </c>
    </row>
    <row r="242" spans="2:65" s="13" customFormat="1" x14ac:dyDescent="0.2">
      <c r="B242" s="150"/>
      <c r="D242" s="144" t="s">
        <v>131</v>
      </c>
      <c r="F242" s="152" t="s">
        <v>379</v>
      </c>
      <c r="H242" s="153">
        <v>32.64</v>
      </c>
      <c r="I242" s="154"/>
      <c r="L242" s="150"/>
      <c r="M242" s="155"/>
      <c r="T242" s="156"/>
      <c r="AT242" s="151" t="s">
        <v>131</v>
      </c>
      <c r="AU242" s="151" t="s">
        <v>85</v>
      </c>
      <c r="AV242" s="13" t="s">
        <v>85</v>
      </c>
      <c r="AW242" s="13" t="s">
        <v>4</v>
      </c>
      <c r="AX242" s="13" t="s">
        <v>81</v>
      </c>
      <c r="AY242" s="151" t="s">
        <v>120</v>
      </c>
    </row>
    <row r="243" spans="2:65" s="1" customFormat="1" ht="37.700000000000003" customHeight="1" x14ac:dyDescent="0.2">
      <c r="B243" s="31"/>
      <c r="C243" s="126" t="s">
        <v>384</v>
      </c>
      <c r="D243" s="126" t="s">
        <v>122</v>
      </c>
      <c r="E243" s="127" t="s">
        <v>385</v>
      </c>
      <c r="F243" s="128" t="s">
        <v>386</v>
      </c>
      <c r="G243" s="129" t="s">
        <v>125</v>
      </c>
      <c r="H243" s="130">
        <v>994</v>
      </c>
      <c r="I243" s="131"/>
      <c r="J243" s="132">
        <f>ROUND(I243*H243,2)</f>
        <v>0</v>
      </c>
      <c r="K243" s="128" t="s">
        <v>126</v>
      </c>
      <c r="L243" s="31"/>
      <c r="M243" s="133" t="s">
        <v>19</v>
      </c>
      <c r="N243" s="134" t="s">
        <v>47</v>
      </c>
      <c r="P243" s="135">
        <f>O243*H243</f>
        <v>0</v>
      </c>
      <c r="Q243" s="135">
        <v>9.8000000000000004E-2</v>
      </c>
      <c r="R243" s="135">
        <f>Q243*H243</f>
        <v>97.412000000000006</v>
      </c>
      <c r="S243" s="135">
        <v>0</v>
      </c>
      <c r="T243" s="136">
        <f>S243*H243</f>
        <v>0</v>
      </c>
      <c r="AR243" s="137" t="s">
        <v>127</v>
      </c>
      <c r="AT243" s="137" t="s">
        <v>122</v>
      </c>
      <c r="AU243" s="137" t="s">
        <v>85</v>
      </c>
      <c r="AY243" s="16" t="s">
        <v>120</v>
      </c>
      <c r="BE243" s="138">
        <f>IF(N243="základní",J243,0)</f>
        <v>0</v>
      </c>
      <c r="BF243" s="138">
        <f>IF(N243="snížená",J243,0)</f>
        <v>0</v>
      </c>
      <c r="BG243" s="138">
        <f>IF(N243="zákl. přenesená",J243,0)</f>
        <v>0</v>
      </c>
      <c r="BH243" s="138">
        <f>IF(N243="sníž. přenesená",J243,0)</f>
        <v>0</v>
      </c>
      <c r="BI243" s="138">
        <f>IF(N243="nulová",J243,0)</f>
        <v>0</v>
      </c>
      <c r="BJ243" s="16" t="s">
        <v>81</v>
      </c>
      <c r="BK243" s="138">
        <f>ROUND(I243*H243,2)</f>
        <v>0</v>
      </c>
      <c r="BL243" s="16" t="s">
        <v>127</v>
      </c>
      <c r="BM243" s="137" t="s">
        <v>387</v>
      </c>
    </row>
    <row r="244" spans="2:65" s="1" customFormat="1" x14ac:dyDescent="0.2">
      <c r="B244" s="31"/>
      <c r="D244" s="139" t="s">
        <v>129</v>
      </c>
      <c r="F244" s="140" t="s">
        <v>388</v>
      </c>
      <c r="I244" s="141"/>
      <c r="L244" s="31"/>
      <c r="M244" s="142"/>
      <c r="T244" s="52"/>
      <c r="AT244" s="16" t="s">
        <v>129</v>
      </c>
      <c r="AU244" s="16" t="s">
        <v>85</v>
      </c>
    </row>
    <row r="245" spans="2:65" s="12" customFormat="1" x14ac:dyDescent="0.2">
      <c r="B245" s="143"/>
      <c r="D245" s="144" t="s">
        <v>131</v>
      </c>
      <c r="E245" s="145" t="s">
        <v>19</v>
      </c>
      <c r="F245" s="146" t="s">
        <v>318</v>
      </c>
      <c r="H245" s="145" t="s">
        <v>19</v>
      </c>
      <c r="I245" s="147"/>
      <c r="L245" s="143"/>
      <c r="M245" s="148"/>
      <c r="T245" s="149"/>
      <c r="AT245" s="145" t="s">
        <v>131</v>
      </c>
      <c r="AU245" s="145" t="s">
        <v>85</v>
      </c>
      <c r="AV245" s="12" t="s">
        <v>81</v>
      </c>
      <c r="AW245" s="12" t="s">
        <v>37</v>
      </c>
      <c r="AX245" s="12" t="s">
        <v>76</v>
      </c>
      <c r="AY245" s="145" t="s">
        <v>120</v>
      </c>
    </row>
    <row r="246" spans="2:65" s="12" customFormat="1" x14ac:dyDescent="0.2">
      <c r="B246" s="143"/>
      <c r="D246" s="144" t="s">
        <v>131</v>
      </c>
      <c r="E246" s="145" t="s">
        <v>19</v>
      </c>
      <c r="F246" s="146" t="s">
        <v>389</v>
      </c>
      <c r="H246" s="145" t="s">
        <v>19</v>
      </c>
      <c r="I246" s="147"/>
      <c r="L246" s="143"/>
      <c r="M246" s="148"/>
      <c r="T246" s="149"/>
      <c r="AT246" s="145" t="s">
        <v>131</v>
      </c>
      <c r="AU246" s="145" t="s">
        <v>85</v>
      </c>
      <c r="AV246" s="12" t="s">
        <v>81</v>
      </c>
      <c r="AW246" s="12" t="s">
        <v>37</v>
      </c>
      <c r="AX246" s="12" t="s">
        <v>76</v>
      </c>
      <c r="AY246" s="145" t="s">
        <v>120</v>
      </c>
    </row>
    <row r="247" spans="2:65" s="13" customFormat="1" x14ac:dyDescent="0.2">
      <c r="B247" s="150"/>
      <c r="D247" s="144" t="s">
        <v>131</v>
      </c>
      <c r="E247" s="151" t="s">
        <v>19</v>
      </c>
      <c r="F247" s="152" t="s">
        <v>390</v>
      </c>
      <c r="H247" s="153">
        <v>962.5</v>
      </c>
      <c r="I247" s="154"/>
      <c r="L247" s="150"/>
      <c r="M247" s="155"/>
      <c r="T247" s="156"/>
      <c r="AT247" s="151" t="s">
        <v>131</v>
      </c>
      <c r="AU247" s="151" t="s">
        <v>85</v>
      </c>
      <c r="AV247" s="13" t="s">
        <v>85</v>
      </c>
      <c r="AW247" s="13" t="s">
        <v>37</v>
      </c>
      <c r="AX247" s="13" t="s">
        <v>76</v>
      </c>
      <c r="AY247" s="151" t="s">
        <v>120</v>
      </c>
    </row>
    <row r="248" spans="2:65" s="12" customFormat="1" x14ac:dyDescent="0.2">
      <c r="B248" s="143"/>
      <c r="D248" s="144" t="s">
        <v>131</v>
      </c>
      <c r="E248" s="145" t="s">
        <v>19</v>
      </c>
      <c r="F248" s="146" t="s">
        <v>391</v>
      </c>
      <c r="H248" s="145" t="s">
        <v>19</v>
      </c>
      <c r="I248" s="147"/>
      <c r="L248" s="143"/>
      <c r="M248" s="148"/>
      <c r="T248" s="149"/>
      <c r="AT248" s="145" t="s">
        <v>131</v>
      </c>
      <c r="AU248" s="145" t="s">
        <v>85</v>
      </c>
      <c r="AV248" s="12" t="s">
        <v>81</v>
      </c>
      <c r="AW248" s="12" t="s">
        <v>37</v>
      </c>
      <c r="AX248" s="12" t="s">
        <v>76</v>
      </c>
      <c r="AY248" s="145" t="s">
        <v>120</v>
      </c>
    </row>
    <row r="249" spans="2:65" s="13" customFormat="1" x14ac:dyDescent="0.2">
      <c r="B249" s="150"/>
      <c r="D249" s="144" t="s">
        <v>131</v>
      </c>
      <c r="E249" s="151" t="s">
        <v>19</v>
      </c>
      <c r="F249" s="152" t="s">
        <v>392</v>
      </c>
      <c r="H249" s="153">
        <v>31.5</v>
      </c>
      <c r="I249" s="154"/>
      <c r="L249" s="150"/>
      <c r="M249" s="155"/>
      <c r="T249" s="156"/>
      <c r="AT249" s="151" t="s">
        <v>131</v>
      </c>
      <c r="AU249" s="151" t="s">
        <v>85</v>
      </c>
      <c r="AV249" s="13" t="s">
        <v>85</v>
      </c>
      <c r="AW249" s="13" t="s">
        <v>37</v>
      </c>
      <c r="AX249" s="13" t="s">
        <v>76</v>
      </c>
      <c r="AY249" s="151" t="s">
        <v>120</v>
      </c>
    </row>
    <row r="250" spans="2:65" s="14" customFormat="1" x14ac:dyDescent="0.2">
      <c r="B250" s="157"/>
      <c r="D250" s="144" t="s">
        <v>131</v>
      </c>
      <c r="E250" s="158" t="s">
        <v>19</v>
      </c>
      <c r="F250" s="159" t="s">
        <v>180</v>
      </c>
      <c r="H250" s="160">
        <v>994</v>
      </c>
      <c r="I250" s="161"/>
      <c r="L250" s="157"/>
      <c r="M250" s="162"/>
      <c r="T250" s="163"/>
      <c r="AT250" s="158" t="s">
        <v>131</v>
      </c>
      <c r="AU250" s="158" t="s">
        <v>85</v>
      </c>
      <c r="AV250" s="14" t="s">
        <v>127</v>
      </c>
      <c r="AW250" s="14" t="s">
        <v>37</v>
      </c>
      <c r="AX250" s="14" t="s">
        <v>81</v>
      </c>
      <c r="AY250" s="158" t="s">
        <v>120</v>
      </c>
    </row>
    <row r="251" spans="2:65" s="1" customFormat="1" ht="16.5" customHeight="1" x14ac:dyDescent="0.2">
      <c r="B251" s="31"/>
      <c r="C251" s="164" t="s">
        <v>393</v>
      </c>
      <c r="D251" s="164" t="s">
        <v>237</v>
      </c>
      <c r="E251" s="165" t="s">
        <v>394</v>
      </c>
      <c r="F251" s="166" t="s">
        <v>395</v>
      </c>
      <c r="G251" s="167" t="s">
        <v>125</v>
      </c>
      <c r="H251" s="168">
        <v>972.125</v>
      </c>
      <c r="I251" s="169"/>
      <c r="J251" s="170">
        <f>ROUND(I251*H251,2)</f>
        <v>0</v>
      </c>
      <c r="K251" s="166" t="s">
        <v>126</v>
      </c>
      <c r="L251" s="171"/>
      <c r="M251" s="172" t="s">
        <v>19</v>
      </c>
      <c r="N251" s="173" t="s">
        <v>47</v>
      </c>
      <c r="P251" s="135">
        <f>O251*H251</f>
        <v>0</v>
      </c>
      <c r="Q251" s="135">
        <v>0.14499999999999999</v>
      </c>
      <c r="R251" s="135">
        <f>Q251*H251</f>
        <v>140.958125</v>
      </c>
      <c r="S251" s="135">
        <v>0</v>
      </c>
      <c r="T251" s="136">
        <f>S251*H251</f>
        <v>0</v>
      </c>
      <c r="AR251" s="137" t="s">
        <v>171</v>
      </c>
      <c r="AT251" s="137" t="s">
        <v>237</v>
      </c>
      <c r="AU251" s="137" t="s">
        <v>85</v>
      </c>
      <c r="AY251" s="16" t="s">
        <v>120</v>
      </c>
      <c r="BE251" s="138">
        <f>IF(N251="základní",J251,0)</f>
        <v>0</v>
      </c>
      <c r="BF251" s="138">
        <f>IF(N251="snížená",J251,0)</f>
        <v>0</v>
      </c>
      <c r="BG251" s="138">
        <f>IF(N251="zákl. přenesená",J251,0)</f>
        <v>0</v>
      </c>
      <c r="BH251" s="138">
        <f>IF(N251="sníž. přenesená",J251,0)</f>
        <v>0</v>
      </c>
      <c r="BI251" s="138">
        <f>IF(N251="nulová",J251,0)</f>
        <v>0</v>
      </c>
      <c r="BJ251" s="16" t="s">
        <v>81</v>
      </c>
      <c r="BK251" s="138">
        <f>ROUND(I251*H251,2)</f>
        <v>0</v>
      </c>
      <c r="BL251" s="16" t="s">
        <v>127</v>
      </c>
      <c r="BM251" s="137" t="s">
        <v>396</v>
      </c>
    </row>
    <row r="252" spans="2:65" s="13" customFormat="1" x14ac:dyDescent="0.2">
      <c r="B252" s="150"/>
      <c r="D252" s="144" t="s">
        <v>131</v>
      </c>
      <c r="F252" s="152" t="s">
        <v>397</v>
      </c>
      <c r="H252" s="153">
        <v>972.125</v>
      </c>
      <c r="I252" s="154"/>
      <c r="L252" s="150"/>
      <c r="M252" s="155"/>
      <c r="T252" s="156"/>
      <c r="AT252" s="151" t="s">
        <v>131</v>
      </c>
      <c r="AU252" s="151" t="s">
        <v>85</v>
      </c>
      <c r="AV252" s="13" t="s">
        <v>85</v>
      </c>
      <c r="AW252" s="13" t="s">
        <v>4</v>
      </c>
      <c r="AX252" s="13" t="s">
        <v>81</v>
      </c>
      <c r="AY252" s="151" t="s">
        <v>120</v>
      </c>
    </row>
    <row r="253" spans="2:65" s="1" customFormat="1" ht="16.5" customHeight="1" x14ac:dyDescent="0.2">
      <c r="B253" s="31"/>
      <c r="C253" s="164" t="s">
        <v>398</v>
      </c>
      <c r="D253" s="164" t="s">
        <v>237</v>
      </c>
      <c r="E253" s="165" t="s">
        <v>399</v>
      </c>
      <c r="F253" s="166" t="s">
        <v>400</v>
      </c>
      <c r="G253" s="167" t="s">
        <v>125</v>
      </c>
      <c r="H253" s="168">
        <v>32.445</v>
      </c>
      <c r="I253" s="169"/>
      <c r="J253" s="170">
        <f>ROUND(I253*H253,2)</f>
        <v>0</v>
      </c>
      <c r="K253" s="166" t="s">
        <v>126</v>
      </c>
      <c r="L253" s="171"/>
      <c r="M253" s="172" t="s">
        <v>19</v>
      </c>
      <c r="N253" s="173" t="s">
        <v>47</v>
      </c>
      <c r="P253" s="135">
        <f>O253*H253</f>
        <v>0</v>
      </c>
      <c r="Q253" s="135">
        <v>0.14499999999999999</v>
      </c>
      <c r="R253" s="135">
        <f>Q253*H253</f>
        <v>4.7045249999999994</v>
      </c>
      <c r="S253" s="135">
        <v>0</v>
      </c>
      <c r="T253" s="136">
        <f>S253*H253</f>
        <v>0</v>
      </c>
      <c r="AR253" s="137" t="s">
        <v>171</v>
      </c>
      <c r="AT253" s="137" t="s">
        <v>237</v>
      </c>
      <c r="AU253" s="137" t="s">
        <v>85</v>
      </c>
      <c r="AY253" s="16" t="s">
        <v>120</v>
      </c>
      <c r="BE253" s="138">
        <f>IF(N253="základní",J253,0)</f>
        <v>0</v>
      </c>
      <c r="BF253" s="138">
        <f>IF(N253="snížená",J253,0)</f>
        <v>0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6" t="s">
        <v>81</v>
      </c>
      <c r="BK253" s="138">
        <f>ROUND(I253*H253,2)</f>
        <v>0</v>
      </c>
      <c r="BL253" s="16" t="s">
        <v>127</v>
      </c>
      <c r="BM253" s="137" t="s">
        <v>401</v>
      </c>
    </row>
    <row r="254" spans="2:65" s="12" customFormat="1" x14ac:dyDescent="0.2">
      <c r="B254" s="143"/>
      <c r="D254" s="144" t="s">
        <v>131</v>
      </c>
      <c r="E254" s="145" t="s">
        <v>19</v>
      </c>
      <c r="F254" s="146" t="s">
        <v>391</v>
      </c>
      <c r="H254" s="145" t="s">
        <v>19</v>
      </c>
      <c r="I254" s="147"/>
      <c r="L254" s="143"/>
      <c r="M254" s="148"/>
      <c r="T254" s="149"/>
      <c r="AT254" s="145" t="s">
        <v>131</v>
      </c>
      <c r="AU254" s="145" t="s">
        <v>85</v>
      </c>
      <c r="AV254" s="12" t="s">
        <v>81</v>
      </c>
      <c r="AW254" s="12" t="s">
        <v>37</v>
      </c>
      <c r="AX254" s="12" t="s">
        <v>76</v>
      </c>
      <c r="AY254" s="145" t="s">
        <v>120</v>
      </c>
    </row>
    <row r="255" spans="2:65" s="13" customFormat="1" x14ac:dyDescent="0.2">
      <c r="B255" s="150"/>
      <c r="D255" s="144" t="s">
        <v>131</v>
      </c>
      <c r="E255" s="151" t="s">
        <v>19</v>
      </c>
      <c r="F255" s="152" t="s">
        <v>392</v>
      </c>
      <c r="H255" s="153">
        <v>31.5</v>
      </c>
      <c r="I255" s="154"/>
      <c r="L255" s="150"/>
      <c r="M255" s="155"/>
      <c r="T255" s="156"/>
      <c r="AT255" s="151" t="s">
        <v>131</v>
      </c>
      <c r="AU255" s="151" t="s">
        <v>85</v>
      </c>
      <c r="AV255" s="13" t="s">
        <v>85</v>
      </c>
      <c r="AW255" s="13" t="s">
        <v>37</v>
      </c>
      <c r="AX255" s="13" t="s">
        <v>81</v>
      </c>
      <c r="AY255" s="151" t="s">
        <v>120</v>
      </c>
    </row>
    <row r="256" spans="2:65" s="13" customFormat="1" x14ac:dyDescent="0.2">
      <c r="B256" s="150"/>
      <c r="D256" s="144" t="s">
        <v>131</v>
      </c>
      <c r="F256" s="152" t="s">
        <v>402</v>
      </c>
      <c r="H256" s="153">
        <v>32.445</v>
      </c>
      <c r="I256" s="154"/>
      <c r="L256" s="150"/>
      <c r="M256" s="155"/>
      <c r="T256" s="156"/>
      <c r="AT256" s="151" t="s">
        <v>131</v>
      </c>
      <c r="AU256" s="151" t="s">
        <v>85</v>
      </c>
      <c r="AV256" s="13" t="s">
        <v>85</v>
      </c>
      <c r="AW256" s="13" t="s">
        <v>4</v>
      </c>
      <c r="AX256" s="13" t="s">
        <v>81</v>
      </c>
      <c r="AY256" s="151" t="s">
        <v>120</v>
      </c>
    </row>
    <row r="257" spans="2:65" s="11" customFormat="1" ht="22.7" customHeight="1" x14ac:dyDescent="0.2">
      <c r="B257" s="114"/>
      <c r="D257" s="115" t="s">
        <v>75</v>
      </c>
      <c r="E257" s="124" t="s">
        <v>171</v>
      </c>
      <c r="F257" s="124" t="s">
        <v>403</v>
      </c>
      <c r="I257" s="117"/>
      <c r="J257" s="125">
        <f>BK257</f>
        <v>0</v>
      </c>
      <c r="L257" s="114"/>
      <c r="M257" s="119"/>
      <c r="P257" s="120">
        <f>SUM(P258:P261)</f>
        <v>0</v>
      </c>
      <c r="R257" s="120">
        <f>SUM(R258:R261)</f>
        <v>0.72348000000000012</v>
      </c>
      <c r="T257" s="121">
        <f>SUM(T258:T261)</f>
        <v>0.62</v>
      </c>
      <c r="AR257" s="115" t="s">
        <v>81</v>
      </c>
      <c r="AT257" s="122" t="s">
        <v>75</v>
      </c>
      <c r="AU257" s="122" t="s">
        <v>81</v>
      </c>
      <c r="AY257" s="115" t="s">
        <v>120</v>
      </c>
      <c r="BK257" s="123">
        <f>SUM(BK258:BK261)</f>
        <v>0</v>
      </c>
    </row>
    <row r="258" spans="2:65" s="1" customFormat="1" ht="24.2" customHeight="1" x14ac:dyDescent="0.2">
      <c r="B258" s="31"/>
      <c r="C258" s="126" t="s">
        <v>404</v>
      </c>
      <c r="D258" s="126" t="s">
        <v>122</v>
      </c>
      <c r="E258" s="127" t="s">
        <v>405</v>
      </c>
      <c r="F258" s="128" t="s">
        <v>406</v>
      </c>
      <c r="G258" s="129" t="s">
        <v>362</v>
      </c>
      <c r="H258" s="130">
        <v>1</v>
      </c>
      <c r="I258" s="131"/>
      <c r="J258" s="132">
        <f>ROUND(I258*H258,2)</f>
        <v>0</v>
      </c>
      <c r="K258" s="128" t="s">
        <v>126</v>
      </c>
      <c r="L258" s="31"/>
      <c r="M258" s="133" t="s">
        <v>19</v>
      </c>
      <c r="N258" s="134" t="s">
        <v>47</v>
      </c>
      <c r="P258" s="135">
        <f>O258*H258</f>
        <v>0</v>
      </c>
      <c r="Q258" s="135">
        <v>0.62248000000000003</v>
      </c>
      <c r="R258" s="135">
        <f>Q258*H258</f>
        <v>0.62248000000000003</v>
      </c>
      <c r="S258" s="135">
        <v>0.62</v>
      </c>
      <c r="T258" s="136">
        <f>S258*H258</f>
        <v>0.62</v>
      </c>
      <c r="AR258" s="137" t="s">
        <v>127</v>
      </c>
      <c r="AT258" s="137" t="s">
        <v>122</v>
      </c>
      <c r="AU258" s="137" t="s">
        <v>85</v>
      </c>
      <c r="AY258" s="16" t="s">
        <v>120</v>
      </c>
      <c r="BE258" s="138">
        <f>IF(N258="základní",J258,0)</f>
        <v>0</v>
      </c>
      <c r="BF258" s="138">
        <f>IF(N258="snížená",J258,0)</f>
        <v>0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6" t="s">
        <v>81</v>
      </c>
      <c r="BK258" s="138">
        <f>ROUND(I258*H258,2)</f>
        <v>0</v>
      </c>
      <c r="BL258" s="16" t="s">
        <v>127</v>
      </c>
      <c r="BM258" s="137" t="s">
        <v>407</v>
      </c>
    </row>
    <row r="259" spans="2:65" s="1" customFormat="1" x14ac:dyDescent="0.2">
      <c r="B259" s="31"/>
      <c r="D259" s="139" t="s">
        <v>129</v>
      </c>
      <c r="F259" s="140" t="s">
        <v>408</v>
      </c>
      <c r="I259" s="141"/>
      <c r="L259" s="31"/>
      <c r="M259" s="142"/>
      <c r="T259" s="52"/>
      <c r="AT259" s="16" t="s">
        <v>129</v>
      </c>
      <c r="AU259" s="16" t="s">
        <v>85</v>
      </c>
    </row>
    <row r="260" spans="2:65" s="1" customFormat="1" ht="21.75" customHeight="1" x14ac:dyDescent="0.2">
      <c r="B260" s="31"/>
      <c r="C260" s="164" t="s">
        <v>409</v>
      </c>
      <c r="D260" s="164" t="s">
        <v>237</v>
      </c>
      <c r="E260" s="165" t="s">
        <v>410</v>
      </c>
      <c r="F260" s="166" t="s">
        <v>411</v>
      </c>
      <c r="G260" s="167" t="s">
        <v>362</v>
      </c>
      <c r="H260" s="168">
        <v>1</v>
      </c>
      <c r="I260" s="169"/>
      <c r="J260" s="170">
        <f>ROUND(I260*H260,2)</f>
        <v>0</v>
      </c>
      <c r="K260" s="166" t="s">
        <v>126</v>
      </c>
      <c r="L260" s="171"/>
      <c r="M260" s="172" t="s">
        <v>19</v>
      </c>
      <c r="N260" s="173" t="s">
        <v>47</v>
      </c>
      <c r="P260" s="135">
        <f>O260*H260</f>
        <v>0</v>
      </c>
      <c r="Q260" s="135">
        <v>6.9000000000000006E-2</v>
      </c>
      <c r="R260" s="135">
        <f>Q260*H260</f>
        <v>6.9000000000000006E-2</v>
      </c>
      <c r="S260" s="135">
        <v>0</v>
      </c>
      <c r="T260" s="136">
        <f>S260*H260</f>
        <v>0</v>
      </c>
      <c r="AR260" s="137" t="s">
        <v>171</v>
      </c>
      <c r="AT260" s="137" t="s">
        <v>237</v>
      </c>
      <c r="AU260" s="137" t="s">
        <v>85</v>
      </c>
      <c r="AY260" s="16" t="s">
        <v>120</v>
      </c>
      <c r="BE260" s="138">
        <f>IF(N260="základní",J260,0)</f>
        <v>0</v>
      </c>
      <c r="BF260" s="138">
        <f>IF(N260="snížená",J260,0)</f>
        <v>0</v>
      </c>
      <c r="BG260" s="138">
        <f>IF(N260="zákl. přenesená",J260,0)</f>
        <v>0</v>
      </c>
      <c r="BH260" s="138">
        <f>IF(N260="sníž. přenesená",J260,0)</f>
        <v>0</v>
      </c>
      <c r="BI260" s="138">
        <f>IF(N260="nulová",J260,0)</f>
        <v>0</v>
      </c>
      <c r="BJ260" s="16" t="s">
        <v>81</v>
      </c>
      <c r="BK260" s="138">
        <f>ROUND(I260*H260,2)</f>
        <v>0</v>
      </c>
      <c r="BL260" s="16" t="s">
        <v>127</v>
      </c>
      <c r="BM260" s="137" t="s">
        <v>412</v>
      </c>
    </row>
    <row r="261" spans="2:65" s="1" customFormat="1" ht="16.5" customHeight="1" x14ac:dyDescent="0.2">
      <c r="B261" s="31"/>
      <c r="C261" s="164" t="s">
        <v>413</v>
      </c>
      <c r="D261" s="164" t="s">
        <v>237</v>
      </c>
      <c r="E261" s="165" t="s">
        <v>414</v>
      </c>
      <c r="F261" s="166" t="s">
        <v>415</v>
      </c>
      <c r="G261" s="167" t="s">
        <v>362</v>
      </c>
      <c r="H261" s="168">
        <v>1</v>
      </c>
      <c r="I261" s="169"/>
      <c r="J261" s="170">
        <f>ROUND(I261*H261,2)</f>
        <v>0</v>
      </c>
      <c r="K261" s="166" t="s">
        <v>126</v>
      </c>
      <c r="L261" s="171"/>
      <c r="M261" s="172" t="s">
        <v>19</v>
      </c>
      <c r="N261" s="173" t="s">
        <v>47</v>
      </c>
      <c r="P261" s="135">
        <f>O261*H261</f>
        <v>0</v>
      </c>
      <c r="Q261" s="135">
        <v>3.2000000000000001E-2</v>
      </c>
      <c r="R261" s="135">
        <f>Q261*H261</f>
        <v>3.2000000000000001E-2</v>
      </c>
      <c r="S261" s="135">
        <v>0</v>
      </c>
      <c r="T261" s="136">
        <f>S261*H261</f>
        <v>0</v>
      </c>
      <c r="AR261" s="137" t="s">
        <v>171</v>
      </c>
      <c r="AT261" s="137" t="s">
        <v>237</v>
      </c>
      <c r="AU261" s="137" t="s">
        <v>85</v>
      </c>
      <c r="AY261" s="16" t="s">
        <v>120</v>
      </c>
      <c r="BE261" s="138">
        <f>IF(N261="základní",J261,0)</f>
        <v>0</v>
      </c>
      <c r="BF261" s="138">
        <f>IF(N261="snížená",J261,0)</f>
        <v>0</v>
      </c>
      <c r="BG261" s="138">
        <f>IF(N261="zákl. přenesená",J261,0)</f>
        <v>0</v>
      </c>
      <c r="BH261" s="138">
        <f>IF(N261="sníž. přenesená",J261,0)</f>
        <v>0</v>
      </c>
      <c r="BI261" s="138">
        <f>IF(N261="nulová",J261,0)</f>
        <v>0</v>
      </c>
      <c r="BJ261" s="16" t="s">
        <v>81</v>
      </c>
      <c r="BK261" s="138">
        <f>ROUND(I261*H261,2)</f>
        <v>0</v>
      </c>
      <c r="BL261" s="16" t="s">
        <v>127</v>
      </c>
      <c r="BM261" s="137" t="s">
        <v>416</v>
      </c>
    </row>
    <row r="262" spans="2:65" s="11" customFormat="1" ht="22.7" customHeight="1" x14ac:dyDescent="0.2">
      <c r="B262" s="114"/>
      <c r="D262" s="115" t="s">
        <v>75</v>
      </c>
      <c r="E262" s="124" t="s">
        <v>181</v>
      </c>
      <c r="F262" s="124" t="s">
        <v>417</v>
      </c>
      <c r="I262" s="117"/>
      <c r="J262" s="125">
        <f>BK262</f>
        <v>0</v>
      </c>
      <c r="L262" s="114"/>
      <c r="M262" s="119"/>
      <c r="P262" s="120">
        <f>SUM(P263:P291)</f>
        <v>0</v>
      </c>
      <c r="R262" s="120">
        <f>SUM(R263:R291)</f>
        <v>61.879627599999999</v>
      </c>
      <c r="T262" s="121">
        <f>SUM(T263:T291)</f>
        <v>0</v>
      </c>
      <c r="AR262" s="115" t="s">
        <v>81</v>
      </c>
      <c r="AT262" s="122" t="s">
        <v>75</v>
      </c>
      <c r="AU262" s="122" t="s">
        <v>81</v>
      </c>
      <c r="AY262" s="115" t="s">
        <v>120</v>
      </c>
      <c r="BK262" s="123">
        <f>SUM(BK263:BK291)</f>
        <v>0</v>
      </c>
    </row>
    <row r="263" spans="2:65" s="1" customFormat="1" ht="24.2" customHeight="1" x14ac:dyDescent="0.2">
      <c r="B263" s="31"/>
      <c r="C263" s="126" t="s">
        <v>418</v>
      </c>
      <c r="D263" s="126" t="s">
        <v>122</v>
      </c>
      <c r="E263" s="127" t="s">
        <v>419</v>
      </c>
      <c r="F263" s="128" t="s">
        <v>420</v>
      </c>
      <c r="G263" s="129" t="s">
        <v>168</v>
      </c>
      <c r="H263" s="130">
        <v>248</v>
      </c>
      <c r="I263" s="131"/>
      <c r="J263" s="132">
        <f>ROUND(I263*H263,2)</f>
        <v>0</v>
      </c>
      <c r="K263" s="128" t="s">
        <v>126</v>
      </c>
      <c r="L263" s="31"/>
      <c r="M263" s="133" t="s">
        <v>19</v>
      </c>
      <c r="N263" s="134" t="s">
        <v>47</v>
      </c>
      <c r="P263" s="135">
        <f>O263*H263</f>
        <v>0</v>
      </c>
      <c r="Q263" s="135">
        <v>0.16850000000000001</v>
      </c>
      <c r="R263" s="135">
        <f>Q263*H263</f>
        <v>41.788000000000004</v>
      </c>
      <c r="S263" s="135">
        <v>0</v>
      </c>
      <c r="T263" s="136">
        <f>S263*H263</f>
        <v>0</v>
      </c>
      <c r="AR263" s="137" t="s">
        <v>127</v>
      </c>
      <c r="AT263" s="137" t="s">
        <v>122</v>
      </c>
      <c r="AU263" s="137" t="s">
        <v>85</v>
      </c>
      <c r="AY263" s="16" t="s">
        <v>120</v>
      </c>
      <c r="BE263" s="138">
        <f>IF(N263="základní",J263,0)</f>
        <v>0</v>
      </c>
      <c r="BF263" s="138">
        <f>IF(N263="snížená",J263,0)</f>
        <v>0</v>
      </c>
      <c r="BG263" s="138">
        <f>IF(N263="zákl. přenesená",J263,0)</f>
        <v>0</v>
      </c>
      <c r="BH263" s="138">
        <f>IF(N263="sníž. přenesená",J263,0)</f>
        <v>0</v>
      </c>
      <c r="BI263" s="138">
        <f>IF(N263="nulová",J263,0)</f>
        <v>0</v>
      </c>
      <c r="BJ263" s="16" t="s">
        <v>81</v>
      </c>
      <c r="BK263" s="138">
        <f>ROUND(I263*H263,2)</f>
        <v>0</v>
      </c>
      <c r="BL263" s="16" t="s">
        <v>127</v>
      </c>
      <c r="BM263" s="137" t="s">
        <v>421</v>
      </c>
    </row>
    <row r="264" spans="2:65" s="1" customFormat="1" x14ac:dyDescent="0.2">
      <c r="B264" s="31"/>
      <c r="D264" s="139" t="s">
        <v>129</v>
      </c>
      <c r="F264" s="140" t="s">
        <v>422</v>
      </c>
      <c r="I264" s="141"/>
      <c r="L264" s="31"/>
      <c r="M264" s="142"/>
      <c r="T264" s="52"/>
      <c r="AT264" s="16" t="s">
        <v>129</v>
      </c>
      <c r="AU264" s="16" t="s">
        <v>85</v>
      </c>
    </row>
    <row r="265" spans="2:65" s="13" customFormat="1" x14ac:dyDescent="0.2">
      <c r="B265" s="150"/>
      <c r="D265" s="144" t="s">
        <v>131</v>
      </c>
      <c r="E265" s="151" t="s">
        <v>19</v>
      </c>
      <c r="F265" s="152" t="s">
        <v>423</v>
      </c>
      <c r="H265" s="153">
        <v>248</v>
      </c>
      <c r="I265" s="154"/>
      <c r="L265" s="150"/>
      <c r="M265" s="155"/>
      <c r="T265" s="156"/>
      <c r="AT265" s="151" t="s">
        <v>131</v>
      </c>
      <c r="AU265" s="151" t="s">
        <v>85</v>
      </c>
      <c r="AV265" s="13" t="s">
        <v>85</v>
      </c>
      <c r="AW265" s="13" t="s">
        <v>37</v>
      </c>
      <c r="AX265" s="13" t="s">
        <v>81</v>
      </c>
      <c r="AY265" s="151" t="s">
        <v>120</v>
      </c>
    </row>
    <row r="266" spans="2:65" s="1" customFormat="1" ht="16.5" customHeight="1" x14ac:dyDescent="0.2">
      <c r="B266" s="31"/>
      <c r="C266" s="164" t="s">
        <v>424</v>
      </c>
      <c r="D266" s="164" t="s">
        <v>237</v>
      </c>
      <c r="E266" s="165" t="s">
        <v>425</v>
      </c>
      <c r="F266" s="166" t="s">
        <v>426</v>
      </c>
      <c r="G266" s="167" t="s">
        <v>168</v>
      </c>
      <c r="H266" s="168">
        <v>111.18</v>
      </c>
      <c r="I266" s="169"/>
      <c r="J266" s="170">
        <f>ROUND(I266*H266,2)</f>
        <v>0</v>
      </c>
      <c r="K266" s="166" t="s">
        <v>126</v>
      </c>
      <c r="L266" s="171"/>
      <c r="M266" s="172" t="s">
        <v>19</v>
      </c>
      <c r="N266" s="173" t="s">
        <v>47</v>
      </c>
      <c r="P266" s="135">
        <f>O266*H266</f>
        <v>0</v>
      </c>
      <c r="Q266" s="135">
        <v>0.08</v>
      </c>
      <c r="R266" s="135">
        <f>Q266*H266</f>
        <v>8.894400000000001</v>
      </c>
      <c r="S266" s="135">
        <v>0</v>
      </c>
      <c r="T266" s="136">
        <f>S266*H266</f>
        <v>0</v>
      </c>
      <c r="AR266" s="137" t="s">
        <v>171</v>
      </c>
      <c r="AT266" s="137" t="s">
        <v>237</v>
      </c>
      <c r="AU266" s="137" t="s">
        <v>85</v>
      </c>
      <c r="AY266" s="16" t="s">
        <v>120</v>
      </c>
      <c r="BE266" s="138">
        <f>IF(N266="základní",J266,0)</f>
        <v>0</v>
      </c>
      <c r="BF266" s="138">
        <f>IF(N266="snížená",J266,0)</f>
        <v>0</v>
      </c>
      <c r="BG266" s="138">
        <f>IF(N266="zákl. přenesená",J266,0)</f>
        <v>0</v>
      </c>
      <c r="BH266" s="138">
        <f>IF(N266="sníž. přenesená",J266,0)</f>
        <v>0</v>
      </c>
      <c r="BI266" s="138">
        <f>IF(N266="nulová",J266,0)</f>
        <v>0</v>
      </c>
      <c r="BJ266" s="16" t="s">
        <v>81</v>
      </c>
      <c r="BK266" s="138">
        <f>ROUND(I266*H266,2)</f>
        <v>0</v>
      </c>
      <c r="BL266" s="16" t="s">
        <v>127</v>
      </c>
      <c r="BM266" s="137" t="s">
        <v>427</v>
      </c>
    </row>
    <row r="267" spans="2:65" s="13" customFormat="1" x14ac:dyDescent="0.2">
      <c r="B267" s="150"/>
      <c r="D267" s="144" t="s">
        <v>131</v>
      </c>
      <c r="F267" s="152" t="s">
        <v>428</v>
      </c>
      <c r="H267" s="153">
        <v>111.18</v>
      </c>
      <c r="I267" s="154"/>
      <c r="L267" s="150"/>
      <c r="M267" s="155"/>
      <c r="T267" s="156"/>
      <c r="AT267" s="151" t="s">
        <v>131</v>
      </c>
      <c r="AU267" s="151" t="s">
        <v>85</v>
      </c>
      <c r="AV267" s="13" t="s">
        <v>85</v>
      </c>
      <c r="AW267" s="13" t="s">
        <v>4</v>
      </c>
      <c r="AX267" s="13" t="s">
        <v>81</v>
      </c>
      <c r="AY267" s="151" t="s">
        <v>120</v>
      </c>
    </row>
    <row r="268" spans="2:65" s="1" customFormat="1" ht="16.5" customHeight="1" x14ac:dyDescent="0.2">
      <c r="B268" s="31"/>
      <c r="C268" s="164" t="s">
        <v>429</v>
      </c>
      <c r="D268" s="164" t="s">
        <v>237</v>
      </c>
      <c r="E268" s="165" t="s">
        <v>430</v>
      </c>
      <c r="F268" s="166" t="s">
        <v>431</v>
      </c>
      <c r="G268" s="167" t="s">
        <v>168</v>
      </c>
      <c r="H268" s="168">
        <v>14.28</v>
      </c>
      <c r="I268" s="169"/>
      <c r="J268" s="170">
        <f>ROUND(I268*H268,2)</f>
        <v>0</v>
      </c>
      <c r="K268" s="166" t="s">
        <v>126</v>
      </c>
      <c r="L268" s="171"/>
      <c r="M268" s="172" t="s">
        <v>19</v>
      </c>
      <c r="N268" s="173" t="s">
        <v>47</v>
      </c>
      <c r="P268" s="135">
        <f>O268*H268</f>
        <v>0</v>
      </c>
      <c r="Q268" s="135">
        <v>6.5670000000000006E-2</v>
      </c>
      <c r="R268" s="135">
        <f>Q268*H268</f>
        <v>0.93776760000000003</v>
      </c>
      <c r="S268" s="135">
        <v>0</v>
      </c>
      <c r="T268" s="136">
        <f>S268*H268</f>
        <v>0</v>
      </c>
      <c r="AR268" s="137" t="s">
        <v>171</v>
      </c>
      <c r="AT268" s="137" t="s">
        <v>237</v>
      </c>
      <c r="AU268" s="137" t="s">
        <v>85</v>
      </c>
      <c r="AY268" s="16" t="s">
        <v>120</v>
      </c>
      <c r="BE268" s="138">
        <f>IF(N268="základní",J268,0)</f>
        <v>0</v>
      </c>
      <c r="BF268" s="138">
        <f>IF(N268="snížená",J268,0)</f>
        <v>0</v>
      </c>
      <c r="BG268" s="138">
        <f>IF(N268="zákl. přenesená",J268,0)</f>
        <v>0</v>
      </c>
      <c r="BH268" s="138">
        <f>IF(N268="sníž. přenesená",J268,0)</f>
        <v>0</v>
      </c>
      <c r="BI268" s="138">
        <f>IF(N268="nulová",J268,0)</f>
        <v>0</v>
      </c>
      <c r="BJ268" s="16" t="s">
        <v>81</v>
      </c>
      <c r="BK268" s="138">
        <f>ROUND(I268*H268,2)</f>
        <v>0</v>
      </c>
      <c r="BL268" s="16" t="s">
        <v>127</v>
      </c>
      <c r="BM268" s="137" t="s">
        <v>432</v>
      </c>
    </row>
    <row r="269" spans="2:65" s="13" customFormat="1" x14ac:dyDescent="0.2">
      <c r="B269" s="150"/>
      <c r="D269" s="144" t="s">
        <v>131</v>
      </c>
      <c r="E269" s="151" t="s">
        <v>19</v>
      </c>
      <c r="F269" s="152" t="s">
        <v>433</v>
      </c>
      <c r="H269" s="153">
        <v>14</v>
      </c>
      <c r="I269" s="154"/>
      <c r="L269" s="150"/>
      <c r="M269" s="155"/>
      <c r="T269" s="156"/>
      <c r="AT269" s="151" t="s">
        <v>131</v>
      </c>
      <c r="AU269" s="151" t="s">
        <v>85</v>
      </c>
      <c r="AV269" s="13" t="s">
        <v>85</v>
      </c>
      <c r="AW269" s="13" t="s">
        <v>37</v>
      </c>
      <c r="AX269" s="13" t="s">
        <v>81</v>
      </c>
      <c r="AY269" s="151" t="s">
        <v>120</v>
      </c>
    </row>
    <row r="270" spans="2:65" s="13" customFormat="1" x14ac:dyDescent="0.2">
      <c r="B270" s="150"/>
      <c r="D270" s="144" t="s">
        <v>131</v>
      </c>
      <c r="F270" s="152" t="s">
        <v>434</v>
      </c>
      <c r="H270" s="153">
        <v>14.28</v>
      </c>
      <c r="I270" s="154"/>
      <c r="L270" s="150"/>
      <c r="M270" s="155"/>
      <c r="T270" s="156"/>
      <c r="AT270" s="151" t="s">
        <v>131</v>
      </c>
      <c r="AU270" s="151" t="s">
        <v>85</v>
      </c>
      <c r="AV270" s="13" t="s">
        <v>85</v>
      </c>
      <c r="AW270" s="13" t="s">
        <v>4</v>
      </c>
      <c r="AX270" s="13" t="s">
        <v>81</v>
      </c>
      <c r="AY270" s="151" t="s">
        <v>120</v>
      </c>
    </row>
    <row r="271" spans="2:65" s="1" customFormat="1" ht="16.5" customHeight="1" x14ac:dyDescent="0.2">
      <c r="B271" s="31"/>
      <c r="C271" s="164" t="s">
        <v>435</v>
      </c>
      <c r="D271" s="164" t="s">
        <v>237</v>
      </c>
      <c r="E271" s="165" t="s">
        <v>436</v>
      </c>
      <c r="F271" s="166" t="s">
        <v>437</v>
      </c>
      <c r="G271" s="167" t="s">
        <v>168</v>
      </c>
      <c r="H271" s="168">
        <v>127.5</v>
      </c>
      <c r="I271" s="169"/>
      <c r="J271" s="170">
        <f>ROUND(I271*H271,2)</f>
        <v>0</v>
      </c>
      <c r="K271" s="166" t="s">
        <v>126</v>
      </c>
      <c r="L271" s="171"/>
      <c r="M271" s="172" t="s">
        <v>19</v>
      </c>
      <c r="N271" s="173" t="s">
        <v>47</v>
      </c>
      <c r="P271" s="135">
        <f>O271*H271</f>
        <v>0</v>
      </c>
      <c r="Q271" s="135">
        <v>5.6000000000000001E-2</v>
      </c>
      <c r="R271" s="135">
        <f>Q271*H271</f>
        <v>7.1400000000000006</v>
      </c>
      <c r="S271" s="135">
        <v>0</v>
      </c>
      <c r="T271" s="136">
        <f>S271*H271</f>
        <v>0</v>
      </c>
      <c r="AR271" s="137" t="s">
        <v>171</v>
      </c>
      <c r="AT271" s="137" t="s">
        <v>237</v>
      </c>
      <c r="AU271" s="137" t="s">
        <v>85</v>
      </c>
      <c r="AY271" s="16" t="s">
        <v>120</v>
      </c>
      <c r="BE271" s="138">
        <f>IF(N271="základní",J271,0)</f>
        <v>0</v>
      </c>
      <c r="BF271" s="138">
        <f>IF(N271="snížená",J271,0)</f>
        <v>0</v>
      </c>
      <c r="BG271" s="138">
        <f>IF(N271="zákl. přenesená",J271,0)</f>
        <v>0</v>
      </c>
      <c r="BH271" s="138">
        <f>IF(N271="sníž. přenesená",J271,0)</f>
        <v>0</v>
      </c>
      <c r="BI271" s="138">
        <f>IF(N271="nulová",J271,0)</f>
        <v>0</v>
      </c>
      <c r="BJ271" s="16" t="s">
        <v>81</v>
      </c>
      <c r="BK271" s="138">
        <f>ROUND(I271*H271,2)</f>
        <v>0</v>
      </c>
      <c r="BL271" s="16" t="s">
        <v>127</v>
      </c>
      <c r="BM271" s="137" t="s">
        <v>438</v>
      </c>
    </row>
    <row r="272" spans="2:65" s="13" customFormat="1" x14ac:dyDescent="0.2">
      <c r="B272" s="150"/>
      <c r="D272" s="144" t="s">
        <v>131</v>
      </c>
      <c r="F272" s="152" t="s">
        <v>439</v>
      </c>
      <c r="H272" s="153">
        <v>127.5</v>
      </c>
      <c r="I272" s="154"/>
      <c r="L272" s="150"/>
      <c r="M272" s="155"/>
      <c r="T272" s="156"/>
      <c r="AT272" s="151" t="s">
        <v>131</v>
      </c>
      <c r="AU272" s="151" t="s">
        <v>85</v>
      </c>
      <c r="AV272" s="13" t="s">
        <v>85</v>
      </c>
      <c r="AW272" s="13" t="s">
        <v>4</v>
      </c>
      <c r="AX272" s="13" t="s">
        <v>81</v>
      </c>
      <c r="AY272" s="151" t="s">
        <v>120</v>
      </c>
    </row>
    <row r="273" spans="2:65" s="1" customFormat="1" ht="24.2" customHeight="1" x14ac:dyDescent="0.2">
      <c r="B273" s="31"/>
      <c r="C273" s="126" t="s">
        <v>440</v>
      </c>
      <c r="D273" s="126" t="s">
        <v>122</v>
      </c>
      <c r="E273" s="127" t="s">
        <v>441</v>
      </c>
      <c r="F273" s="128" t="s">
        <v>442</v>
      </c>
      <c r="G273" s="129" t="s">
        <v>168</v>
      </c>
      <c r="H273" s="130">
        <v>13</v>
      </c>
      <c r="I273" s="131"/>
      <c r="J273" s="132">
        <f>ROUND(I273*H273,2)</f>
        <v>0</v>
      </c>
      <c r="K273" s="128" t="s">
        <v>126</v>
      </c>
      <c r="L273" s="31"/>
      <c r="M273" s="133" t="s">
        <v>19</v>
      </c>
      <c r="N273" s="134" t="s">
        <v>47</v>
      </c>
      <c r="P273" s="135">
        <f>O273*H273</f>
        <v>0</v>
      </c>
      <c r="Q273" s="135">
        <v>0.14041999999999999</v>
      </c>
      <c r="R273" s="135">
        <f>Q273*H273</f>
        <v>1.8254599999999999</v>
      </c>
      <c r="S273" s="135">
        <v>0</v>
      </c>
      <c r="T273" s="136">
        <f>S273*H273</f>
        <v>0</v>
      </c>
      <c r="AR273" s="137" t="s">
        <v>127</v>
      </c>
      <c r="AT273" s="137" t="s">
        <v>122</v>
      </c>
      <c r="AU273" s="137" t="s">
        <v>85</v>
      </c>
      <c r="AY273" s="16" t="s">
        <v>120</v>
      </c>
      <c r="BE273" s="138">
        <f>IF(N273="základní",J273,0)</f>
        <v>0</v>
      </c>
      <c r="BF273" s="138">
        <f>IF(N273="snížená",J273,0)</f>
        <v>0</v>
      </c>
      <c r="BG273" s="138">
        <f>IF(N273="zákl. přenesená",J273,0)</f>
        <v>0</v>
      </c>
      <c r="BH273" s="138">
        <f>IF(N273="sníž. přenesená",J273,0)</f>
        <v>0</v>
      </c>
      <c r="BI273" s="138">
        <f>IF(N273="nulová",J273,0)</f>
        <v>0</v>
      </c>
      <c r="BJ273" s="16" t="s">
        <v>81</v>
      </c>
      <c r="BK273" s="138">
        <f>ROUND(I273*H273,2)</f>
        <v>0</v>
      </c>
      <c r="BL273" s="16" t="s">
        <v>127</v>
      </c>
      <c r="BM273" s="137" t="s">
        <v>443</v>
      </c>
    </row>
    <row r="274" spans="2:65" s="1" customFormat="1" x14ac:dyDescent="0.2">
      <c r="B274" s="31"/>
      <c r="D274" s="139" t="s">
        <v>129</v>
      </c>
      <c r="F274" s="140" t="s">
        <v>444</v>
      </c>
      <c r="I274" s="141"/>
      <c r="L274" s="31"/>
      <c r="M274" s="142"/>
      <c r="T274" s="52"/>
      <c r="AT274" s="16" t="s">
        <v>129</v>
      </c>
      <c r="AU274" s="16" t="s">
        <v>85</v>
      </c>
    </row>
    <row r="275" spans="2:65" s="1" customFormat="1" ht="16.5" customHeight="1" x14ac:dyDescent="0.2">
      <c r="B275" s="31"/>
      <c r="C275" s="164" t="s">
        <v>445</v>
      </c>
      <c r="D275" s="164" t="s">
        <v>237</v>
      </c>
      <c r="E275" s="165" t="s">
        <v>446</v>
      </c>
      <c r="F275" s="166" t="s">
        <v>447</v>
      </c>
      <c r="G275" s="167" t="s">
        <v>168</v>
      </c>
      <c r="H275" s="168">
        <v>13.26</v>
      </c>
      <c r="I275" s="169"/>
      <c r="J275" s="170">
        <f>ROUND(I275*H275,2)</f>
        <v>0</v>
      </c>
      <c r="K275" s="166" t="s">
        <v>126</v>
      </c>
      <c r="L275" s="171"/>
      <c r="M275" s="172" t="s">
        <v>19</v>
      </c>
      <c r="N275" s="173" t="s">
        <v>47</v>
      </c>
      <c r="P275" s="135">
        <f>O275*H275</f>
        <v>0</v>
      </c>
      <c r="Q275" s="135">
        <v>4.4999999999999998E-2</v>
      </c>
      <c r="R275" s="135">
        <f>Q275*H275</f>
        <v>0.59670000000000001</v>
      </c>
      <c r="S275" s="135">
        <v>0</v>
      </c>
      <c r="T275" s="136">
        <f>S275*H275</f>
        <v>0</v>
      </c>
      <c r="AR275" s="137" t="s">
        <v>171</v>
      </c>
      <c r="AT275" s="137" t="s">
        <v>237</v>
      </c>
      <c r="AU275" s="137" t="s">
        <v>85</v>
      </c>
      <c r="AY275" s="16" t="s">
        <v>120</v>
      </c>
      <c r="BE275" s="138">
        <f>IF(N275="základní",J275,0)</f>
        <v>0</v>
      </c>
      <c r="BF275" s="138">
        <f>IF(N275="snížená",J275,0)</f>
        <v>0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6" t="s">
        <v>81</v>
      </c>
      <c r="BK275" s="138">
        <f>ROUND(I275*H275,2)</f>
        <v>0</v>
      </c>
      <c r="BL275" s="16" t="s">
        <v>127</v>
      </c>
      <c r="BM275" s="137" t="s">
        <v>448</v>
      </c>
    </row>
    <row r="276" spans="2:65" s="13" customFormat="1" x14ac:dyDescent="0.2">
      <c r="B276" s="150"/>
      <c r="D276" s="144" t="s">
        <v>131</v>
      </c>
      <c r="F276" s="152" t="s">
        <v>449</v>
      </c>
      <c r="H276" s="153">
        <v>13.26</v>
      </c>
      <c r="I276" s="154"/>
      <c r="L276" s="150"/>
      <c r="M276" s="155"/>
      <c r="T276" s="156"/>
      <c r="AT276" s="151" t="s">
        <v>131</v>
      </c>
      <c r="AU276" s="151" t="s">
        <v>85</v>
      </c>
      <c r="AV276" s="13" t="s">
        <v>85</v>
      </c>
      <c r="AW276" s="13" t="s">
        <v>4</v>
      </c>
      <c r="AX276" s="13" t="s">
        <v>81</v>
      </c>
      <c r="AY276" s="151" t="s">
        <v>120</v>
      </c>
    </row>
    <row r="277" spans="2:65" s="1" customFormat="1" ht="16.5" customHeight="1" x14ac:dyDescent="0.2">
      <c r="B277" s="31"/>
      <c r="C277" s="126" t="s">
        <v>450</v>
      </c>
      <c r="D277" s="126" t="s">
        <v>122</v>
      </c>
      <c r="E277" s="127" t="s">
        <v>451</v>
      </c>
      <c r="F277" s="128" t="s">
        <v>452</v>
      </c>
      <c r="G277" s="129" t="s">
        <v>125</v>
      </c>
      <c r="H277" s="130">
        <v>994</v>
      </c>
      <c r="I277" s="131"/>
      <c r="J277" s="132">
        <f>ROUND(I277*H277,2)</f>
        <v>0</v>
      </c>
      <c r="K277" s="128" t="s">
        <v>126</v>
      </c>
      <c r="L277" s="31"/>
      <c r="M277" s="133" t="s">
        <v>19</v>
      </c>
      <c r="N277" s="134" t="s">
        <v>47</v>
      </c>
      <c r="P277" s="135">
        <f>O277*H277</f>
        <v>0</v>
      </c>
      <c r="Q277" s="135">
        <v>6.8999999999999997E-4</v>
      </c>
      <c r="R277" s="135">
        <f>Q277*H277</f>
        <v>0.68585999999999991</v>
      </c>
      <c r="S277" s="135">
        <v>0</v>
      </c>
      <c r="T277" s="136">
        <f>S277*H277</f>
        <v>0</v>
      </c>
      <c r="AR277" s="137" t="s">
        <v>127</v>
      </c>
      <c r="AT277" s="137" t="s">
        <v>122</v>
      </c>
      <c r="AU277" s="137" t="s">
        <v>85</v>
      </c>
      <c r="AY277" s="16" t="s">
        <v>120</v>
      </c>
      <c r="BE277" s="138">
        <f>IF(N277="základní",J277,0)</f>
        <v>0</v>
      </c>
      <c r="BF277" s="138">
        <f>IF(N277="snížená",J277,0)</f>
        <v>0</v>
      </c>
      <c r="BG277" s="138">
        <f>IF(N277="zákl. přenesená",J277,0)</f>
        <v>0</v>
      </c>
      <c r="BH277" s="138">
        <f>IF(N277="sníž. přenesená",J277,0)</f>
        <v>0</v>
      </c>
      <c r="BI277" s="138">
        <f>IF(N277="nulová",J277,0)</f>
        <v>0</v>
      </c>
      <c r="BJ277" s="16" t="s">
        <v>81</v>
      </c>
      <c r="BK277" s="138">
        <f>ROUND(I277*H277,2)</f>
        <v>0</v>
      </c>
      <c r="BL277" s="16" t="s">
        <v>127</v>
      </c>
      <c r="BM277" s="137" t="s">
        <v>453</v>
      </c>
    </row>
    <row r="278" spans="2:65" s="1" customFormat="1" x14ac:dyDescent="0.2">
      <c r="B278" s="31"/>
      <c r="D278" s="139" t="s">
        <v>129</v>
      </c>
      <c r="F278" s="140" t="s">
        <v>454</v>
      </c>
      <c r="I278" s="141"/>
      <c r="L278" s="31"/>
      <c r="M278" s="142"/>
      <c r="T278" s="52"/>
      <c r="AT278" s="16" t="s">
        <v>129</v>
      </c>
      <c r="AU278" s="16" t="s">
        <v>85</v>
      </c>
    </row>
    <row r="279" spans="2:65" s="1" customFormat="1" ht="19.5" x14ac:dyDescent="0.2">
      <c r="B279" s="31"/>
      <c r="D279" s="144" t="s">
        <v>455</v>
      </c>
      <c r="F279" s="174" t="s">
        <v>456</v>
      </c>
      <c r="I279" s="141"/>
      <c r="L279" s="31"/>
      <c r="M279" s="142"/>
      <c r="T279" s="52"/>
      <c r="AT279" s="16" t="s">
        <v>455</v>
      </c>
      <c r="AU279" s="16" t="s">
        <v>85</v>
      </c>
    </row>
    <row r="280" spans="2:65" s="12" customFormat="1" x14ac:dyDescent="0.2">
      <c r="B280" s="143"/>
      <c r="D280" s="144" t="s">
        <v>131</v>
      </c>
      <c r="E280" s="145" t="s">
        <v>19</v>
      </c>
      <c r="F280" s="146" t="s">
        <v>318</v>
      </c>
      <c r="H280" s="145" t="s">
        <v>19</v>
      </c>
      <c r="I280" s="147"/>
      <c r="L280" s="143"/>
      <c r="M280" s="148"/>
      <c r="T280" s="149"/>
      <c r="AT280" s="145" t="s">
        <v>131</v>
      </c>
      <c r="AU280" s="145" t="s">
        <v>85</v>
      </c>
      <c r="AV280" s="12" t="s">
        <v>81</v>
      </c>
      <c r="AW280" s="12" t="s">
        <v>37</v>
      </c>
      <c r="AX280" s="12" t="s">
        <v>76</v>
      </c>
      <c r="AY280" s="145" t="s">
        <v>120</v>
      </c>
    </row>
    <row r="281" spans="2:65" s="13" customFormat="1" x14ac:dyDescent="0.2">
      <c r="B281" s="150"/>
      <c r="D281" s="144" t="s">
        <v>131</v>
      </c>
      <c r="E281" s="151" t="s">
        <v>19</v>
      </c>
      <c r="F281" s="152" t="s">
        <v>319</v>
      </c>
      <c r="H281" s="153">
        <v>994</v>
      </c>
      <c r="I281" s="154"/>
      <c r="L281" s="150"/>
      <c r="M281" s="155"/>
      <c r="T281" s="156"/>
      <c r="AT281" s="151" t="s">
        <v>131</v>
      </c>
      <c r="AU281" s="151" t="s">
        <v>85</v>
      </c>
      <c r="AV281" s="13" t="s">
        <v>85</v>
      </c>
      <c r="AW281" s="13" t="s">
        <v>37</v>
      </c>
      <c r="AX281" s="13" t="s">
        <v>81</v>
      </c>
      <c r="AY281" s="151" t="s">
        <v>120</v>
      </c>
    </row>
    <row r="282" spans="2:65" s="1" customFormat="1" ht="33" customHeight="1" x14ac:dyDescent="0.2">
      <c r="B282" s="31"/>
      <c r="C282" s="126" t="s">
        <v>457</v>
      </c>
      <c r="D282" s="126" t="s">
        <v>122</v>
      </c>
      <c r="E282" s="127" t="s">
        <v>458</v>
      </c>
      <c r="F282" s="128" t="s">
        <v>459</v>
      </c>
      <c r="G282" s="129" t="s">
        <v>168</v>
      </c>
      <c r="H282" s="130">
        <v>4</v>
      </c>
      <c r="I282" s="131"/>
      <c r="J282" s="132">
        <f>ROUND(I282*H282,2)</f>
        <v>0</v>
      </c>
      <c r="K282" s="128" t="s">
        <v>126</v>
      </c>
      <c r="L282" s="31"/>
      <c r="M282" s="133" t="s">
        <v>19</v>
      </c>
      <c r="N282" s="134" t="s">
        <v>47</v>
      </c>
      <c r="P282" s="135">
        <f>O282*H282</f>
        <v>0</v>
      </c>
      <c r="Q282" s="135">
        <v>6.0999999999999997E-4</v>
      </c>
      <c r="R282" s="135">
        <f>Q282*H282</f>
        <v>2.4399999999999999E-3</v>
      </c>
      <c r="S282" s="135">
        <v>0</v>
      </c>
      <c r="T282" s="136">
        <f>S282*H282</f>
        <v>0</v>
      </c>
      <c r="AR282" s="137" t="s">
        <v>127</v>
      </c>
      <c r="AT282" s="137" t="s">
        <v>122</v>
      </c>
      <c r="AU282" s="137" t="s">
        <v>85</v>
      </c>
      <c r="AY282" s="16" t="s">
        <v>120</v>
      </c>
      <c r="BE282" s="138">
        <f>IF(N282="základní",J282,0)</f>
        <v>0</v>
      </c>
      <c r="BF282" s="138">
        <f>IF(N282="snížená",J282,0)</f>
        <v>0</v>
      </c>
      <c r="BG282" s="138">
        <f>IF(N282="zákl. přenesená",J282,0)</f>
        <v>0</v>
      </c>
      <c r="BH282" s="138">
        <f>IF(N282="sníž. přenesená",J282,0)</f>
        <v>0</v>
      </c>
      <c r="BI282" s="138">
        <f>IF(N282="nulová",J282,0)</f>
        <v>0</v>
      </c>
      <c r="BJ282" s="16" t="s">
        <v>81</v>
      </c>
      <c r="BK282" s="138">
        <f>ROUND(I282*H282,2)</f>
        <v>0</v>
      </c>
      <c r="BL282" s="16" t="s">
        <v>127</v>
      </c>
      <c r="BM282" s="137" t="s">
        <v>460</v>
      </c>
    </row>
    <row r="283" spans="2:65" s="1" customFormat="1" x14ac:dyDescent="0.2">
      <c r="B283" s="31"/>
      <c r="D283" s="139" t="s">
        <v>129</v>
      </c>
      <c r="F283" s="140" t="s">
        <v>461</v>
      </c>
      <c r="I283" s="141"/>
      <c r="L283" s="31"/>
      <c r="M283" s="142"/>
      <c r="T283" s="52"/>
      <c r="AT283" s="16" t="s">
        <v>129</v>
      </c>
      <c r="AU283" s="16" t="s">
        <v>85</v>
      </c>
    </row>
    <row r="284" spans="2:65" s="12" customFormat="1" x14ac:dyDescent="0.2">
      <c r="B284" s="143"/>
      <c r="D284" s="144" t="s">
        <v>131</v>
      </c>
      <c r="E284" s="145" t="s">
        <v>19</v>
      </c>
      <c r="F284" s="146" t="s">
        <v>462</v>
      </c>
      <c r="H284" s="145" t="s">
        <v>19</v>
      </c>
      <c r="I284" s="147"/>
      <c r="L284" s="143"/>
      <c r="M284" s="148"/>
      <c r="T284" s="149"/>
      <c r="AT284" s="145" t="s">
        <v>131</v>
      </c>
      <c r="AU284" s="145" t="s">
        <v>85</v>
      </c>
      <c r="AV284" s="12" t="s">
        <v>81</v>
      </c>
      <c r="AW284" s="12" t="s">
        <v>37</v>
      </c>
      <c r="AX284" s="12" t="s">
        <v>76</v>
      </c>
      <c r="AY284" s="145" t="s">
        <v>120</v>
      </c>
    </row>
    <row r="285" spans="2:65" s="13" customFormat="1" x14ac:dyDescent="0.2">
      <c r="B285" s="150"/>
      <c r="D285" s="144" t="s">
        <v>131</v>
      </c>
      <c r="E285" s="151" t="s">
        <v>19</v>
      </c>
      <c r="F285" s="152" t="s">
        <v>463</v>
      </c>
      <c r="H285" s="153">
        <v>4</v>
      </c>
      <c r="I285" s="154"/>
      <c r="L285" s="150"/>
      <c r="M285" s="155"/>
      <c r="T285" s="156"/>
      <c r="AT285" s="151" t="s">
        <v>131</v>
      </c>
      <c r="AU285" s="151" t="s">
        <v>85</v>
      </c>
      <c r="AV285" s="13" t="s">
        <v>85</v>
      </c>
      <c r="AW285" s="13" t="s">
        <v>37</v>
      </c>
      <c r="AX285" s="13" t="s">
        <v>81</v>
      </c>
      <c r="AY285" s="151" t="s">
        <v>120</v>
      </c>
    </row>
    <row r="286" spans="2:65" s="1" customFormat="1" ht="33" customHeight="1" x14ac:dyDescent="0.2">
      <c r="B286" s="31"/>
      <c r="C286" s="126" t="s">
        <v>464</v>
      </c>
      <c r="D286" s="126" t="s">
        <v>122</v>
      </c>
      <c r="E286" s="127" t="s">
        <v>465</v>
      </c>
      <c r="F286" s="128" t="s">
        <v>466</v>
      </c>
      <c r="G286" s="129" t="s">
        <v>168</v>
      </c>
      <c r="H286" s="130">
        <v>15</v>
      </c>
      <c r="I286" s="131"/>
      <c r="J286" s="132">
        <f>ROUND(I286*H286,2)</f>
        <v>0</v>
      </c>
      <c r="K286" s="128" t="s">
        <v>126</v>
      </c>
      <c r="L286" s="31"/>
      <c r="M286" s="133" t="s">
        <v>19</v>
      </c>
      <c r="N286" s="134" t="s">
        <v>47</v>
      </c>
      <c r="P286" s="135">
        <f>O286*H286</f>
        <v>0</v>
      </c>
      <c r="Q286" s="135">
        <v>5.9999999999999995E-4</v>
      </c>
      <c r="R286" s="135">
        <f>Q286*H286</f>
        <v>8.9999999999999993E-3</v>
      </c>
      <c r="S286" s="135">
        <v>0</v>
      </c>
      <c r="T286" s="136">
        <f>S286*H286</f>
        <v>0</v>
      </c>
      <c r="AR286" s="137" t="s">
        <v>127</v>
      </c>
      <c r="AT286" s="137" t="s">
        <v>122</v>
      </c>
      <c r="AU286" s="137" t="s">
        <v>85</v>
      </c>
      <c r="AY286" s="16" t="s">
        <v>120</v>
      </c>
      <c r="BE286" s="138">
        <f>IF(N286="základní",J286,0)</f>
        <v>0</v>
      </c>
      <c r="BF286" s="138">
        <f>IF(N286="snížená",J286,0)</f>
        <v>0</v>
      </c>
      <c r="BG286" s="138">
        <f>IF(N286="zákl. přenesená",J286,0)</f>
        <v>0</v>
      </c>
      <c r="BH286" s="138">
        <f>IF(N286="sníž. přenesená",J286,0)</f>
        <v>0</v>
      </c>
      <c r="BI286" s="138">
        <f>IF(N286="nulová",J286,0)</f>
        <v>0</v>
      </c>
      <c r="BJ286" s="16" t="s">
        <v>81</v>
      </c>
      <c r="BK286" s="138">
        <f>ROUND(I286*H286,2)</f>
        <v>0</v>
      </c>
      <c r="BL286" s="16" t="s">
        <v>127</v>
      </c>
      <c r="BM286" s="137" t="s">
        <v>467</v>
      </c>
    </row>
    <row r="287" spans="2:65" s="1" customFormat="1" x14ac:dyDescent="0.2">
      <c r="B287" s="31"/>
      <c r="D287" s="139" t="s">
        <v>129</v>
      </c>
      <c r="F287" s="140" t="s">
        <v>468</v>
      </c>
      <c r="I287" s="141"/>
      <c r="L287" s="31"/>
      <c r="M287" s="142"/>
      <c r="T287" s="52"/>
      <c r="AT287" s="16" t="s">
        <v>129</v>
      </c>
      <c r="AU287" s="16" t="s">
        <v>85</v>
      </c>
    </row>
    <row r="288" spans="2:65" s="12" customFormat="1" x14ac:dyDescent="0.2">
      <c r="B288" s="143"/>
      <c r="D288" s="144" t="s">
        <v>131</v>
      </c>
      <c r="E288" s="145" t="s">
        <v>19</v>
      </c>
      <c r="F288" s="146" t="s">
        <v>469</v>
      </c>
      <c r="H288" s="145" t="s">
        <v>19</v>
      </c>
      <c r="I288" s="147"/>
      <c r="L288" s="143"/>
      <c r="M288" s="148"/>
      <c r="T288" s="149"/>
      <c r="AT288" s="145" t="s">
        <v>131</v>
      </c>
      <c r="AU288" s="145" t="s">
        <v>85</v>
      </c>
      <c r="AV288" s="12" t="s">
        <v>81</v>
      </c>
      <c r="AW288" s="12" t="s">
        <v>37</v>
      </c>
      <c r="AX288" s="12" t="s">
        <v>76</v>
      </c>
      <c r="AY288" s="145" t="s">
        <v>120</v>
      </c>
    </row>
    <row r="289" spans="2:65" s="13" customFormat="1" x14ac:dyDescent="0.2">
      <c r="B289" s="150"/>
      <c r="D289" s="144" t="s">
        <v>131</v>
      </c>
      <c r="E289" s="151" t="s">
        <v>19</v>
      </c>
      <c r="F289" s="152" t="s">
        <v>470</v>
      </c>
      <c r="H289" s="153">
        <v>15</v>
      </c>
      <c r="I289" s="154"/>
      <c r="L289" s="150"/>
      <c r="M289" s="155"/>
      <c r="T289" s="156"/>
      <c r="AT289" s="151" t="s">
        <v>131</v>
      </c>
      <c r="AU289" s="151" t="s">
        <v>85</v>
      </c>
      <c r="AV289" s="13" t="s">
        <v>85</v>
      </c>
      <c r="AW289" s="13" t="s">
        <v>37</v>
      </c>
      <c r="AX289" s="13" t="s">
        <v>81</v>
      </c>
      <c r="AY289" s="151" t="s">
        <v>120</v>
      </c>
    </row>
    <row r="290" spans="2:65" s="1" customFormat="1" ht="16.5" customHeight="1" x14ac:dyDescent="0.2">
      <c r="B290" s="31"/>
      <c r="C290" s="126" t="s">
        <v>471</v>
      </c>
      <c r="D290" s="126" t="s">
        <v>122</v>
      </c>
      <c r="E290" s="127" t="s">
        <v>472</v>
      </c>
      <c r="F290" s="128" t="s">
        <v>473</v>
      </c>
      <c r="G290" s="129" t="s">
        <v>168</v>
      </c>
      <c r="H290" s="130">
        <v>5</v>
      </c>
      <c r="I290" s="131"/>
      <c r="J290" s="132">
        <f>ROUND(I290*H290,2)</f>
        <v>0</v>
      </c>
      <c r="K290" s="128" t="s">
        <v>126</v>
      </c>
      <c r="L290" s="31"/>
      <c r="M290" s="133" t="s">
        <v>19</v>
      </c>
      <c r="N290" s="134" t="s">
        <v>47</v>
      </c>
      <c r="P290" s="135">
        <f>O290*H290</f>
        <v>0</v>
      </c>
      <c r="Q290" s="135">
        <v>0</v>
      </c>
      <c r="R290" s="135">
        <f>Q290*H290</f>
        <v>0</v>
      </c>
      <c r="S290" s="135">
        <v>0</v>
      </c>
      <c r="T290" s="136">
        <f>S290*H290</f>
        <v>0</v>
      </c>
      <c r="AR290" s="137" t="s">
        <v>127</v>
      </c>
      <c r="AT290" s="137" t="s">
        <v>122</v>
      </c>
      <c r="AU290" s="137" t="s">
        <v>85</v>
      </c>
      <c r="AY290" s="16" t="s">
        <v>120</v>
      </c>
      <c r="BE290" s="138">
        <f>IF(N290="základní",J290,0)</f>
        <v>0</v>
      </c>
      <c r="BF290" s="138">
        <f>IF(N290="snížená",J290,0)</f>
        <v>0</v>
      </c>
      <c r="BG290" s="138">
        <f>IF(N290="zákl. přenesená",J290,0)</f>
        <v>0</v>
      </c>
      <c r="BH290" s="138">
        <f>IF(N290="sníž. přenesená",J290,0)</f>
        <v>0</v>
      </c>
      <c r="BI290" s="138">
        <f>IF(N290="nulová",J290,0)</f>
        <v>0</v>
      </c>
      <c r="BJ290" s="16" t="s">
        <v>81</v>
      </c>
      <c r="BK290" s="138">
        <f>ROUND(I290*H290,2)</f>
        <v>0</v>
      </c>
      <c r="BL290" s="16" t="s">
        <v>127</v>
      </c>
      <c r="BM290" s="137" t="s">
        <v>474</v>
      </c>
    </row>
    <row r="291" spans="2:65" s="1" customFormat="1" x14ac:dyDescent="0.2">
      <c r="B291" s="31"/>
      <c r="D291" s="139" t="s">
        <v>129</v>
      </c>
      <c r="F291" s="140" t="s">
        <v>475</v>
      </c>
      <c r="I291" s="141"/>
      <c r="L291" s="31"/>
      <c r="M291" s="142"/>
      <c r="T291" s="52"/>
      <c r="AT291" s="16" t="s">
        <v>129</v>
      </c>
      <c r="AU291" s="16" t="s">
        <v>85</v>
      </c>
    </row>
    <row r="292" spans="2:65" s="11" customFormat="1" ht="22.7" customHeight="1" x14ac:dyDescent="0.2">
      <c r="B292" s="114"/>
      <c r="D292" s="115" t="s">
        <v>75</v>
      </c>
      <c r="E292" s="124" t="s">
        <v>476</v>
      </c>
      <c r="F292" s="124" t="s">
        <v>477</v>
      </c>
      <c r="I292" s="117"/>
      <c r="J292" s="125">
        <f>BK292</f>
        <v>0</v>
      </c>
      <c r="L292" s="114"/>
      <c r="M292" s="119"/>
      <c r="P292" s="120">
        <f>SUM(P293:P303)</f>
        <v>0</v>
      </c>
      <c r="R292" s="120">
        <f>SUM(R293:R303)</f>
        <v>0</v>
      </c>
      <c r="T292" s="121">
        <f>SUM(T293:T303)</f>
        <v>0</v>
      </c>
      <c r="AR292" s="115" t="s">
        <v>81</v>
      </c>
      <c r="AT292" s="122" t="s">
        <v>75</v>
      </c>
      <c r="AU292" s="122" t="s">
        <v>81</v>
      </c>
      <c r="AY292" s="115" t="s">
        <v>120</v>
      </c>
      <c r="BK292" s="123">
        <f>SUM(BK293:BK303)</f>
        <v>0</v>
      </c>
    </row>
    <row r="293" spans="2:65" s="1" customFormat="1" ht="24.2" customHeight="1" x14ac:dyDescent="0.2">
      <c r="B293" s="31"/>
      <c r="C293" s="126" t="s">
        <v>478</v>
      </c>
      <c r="D293" s="126" t="s">
        <v>122</v>
      </c>
      <c r="E293" s="127" t="s">
        <v>479</v>
      </c>
      <c r="F293" s="128" t="s">
        <v>480</v>
      </c>
      <c r="G293" s="129" t="s">
        <v>222</v>
      </c>
      <c r="H293" s="130">
        <v>1009.881</v>
      </c>
      <c r="I293" s="131"/>
      <c r="J293" s="132">
        <f>ROUND(I293*H293,2)</f>
        <v>0</v>
      </c>
      <c r="K293" s="128" t="s">
        <v>126</v>
      </c>
      <c r="L293" s="31"/>
      <c r="M293" s="133" t="s">
        <v>19</v>
      </c>
      <c r="N293" s="134" t="s">
        <v>47</v>
      </c>
      <c r="P293" s="135">
        <f>O293*H293</f>
        <v>0</v>
      </c>
      <c r="Q293" s="135">
        <v>0</v>
      </c>
      <c r="R293" s="135">
        <f>Q293*H293</f>
        <v>0</v>
      </c>
      <c r="S293" s="135">
        <v>0</v>
      </c>
      <c r="T293" s="136">
        <f>S293*H293</f>
        <v>0</v>
      </c>
      <c r="AR293" s="137" t="s">
        <v>127</v>
      </c>
      <c r="AT293" s="137" t="s">
        <v>122</v>
      </c>
      <c r="AU293" s="137" t="s">
        <v>85</v>
      </c>
      <c r="AY293" s="16" t="s">
        <v>120</v>
      </c>
      <c r="BE293" s="138">
        <f>IF(N293="základní",J293,0)</f>
        <v>0</v>
      </c>
      <c r="BF293" s="138">
        <f>IF(N293="snížená",J293,0)</f>
        <v>0</v>
      </c>
      <c r="BG293" s="138">
        <f>IF(N293="zákl. přenesená",J293,0)</f>
        <v>0</v>
      </c>
      <c r="BH293" s="138">
        <f>IF(N293="sníž. přenesená",J293,0)</f>
        <v>0</v>
      </c>
      <c r="BI293" s="138">
        <f>IF(N293="nulová",J293,0)</f>
        <v>0</v>
      </c>
      <c r="BJ293" s="16" t="s">
        <v>81</v>
      </c>
      <c r="BK293" s="138">
        <f>ROUND(I293*H293,2)</f>
        <v>0</v>
      </c>
      <c r="BL293" s="16" t="s">
        <v>127</v>
      </c>
      <c r="BM293" s="137" t="s">
        <v>481</v>
      </c>
    </row>
    <row r="294" spans="2:65" s="1" customFormat="1" x14ac:dyDescent="0.2">
      <c r="B294" s="31"/>
      <c r="D294" s="139" t="s">
        <v>129</v>
      </c>
      <c r="F294" s="140" t="s">
        <v>482</v>
      </c>
      <c r="I294" s="141"/>
      <c r="L294" s="31"/>
      <c r="M294" s="142"/>
      <c r="T294" s="52"/>
      <c r="AT294" s="16" t="s">
        <v>129</v>
      </c>
      <c r="AU294" s="16" t="s">
        <v>85</v>
      </c>
    </row>
    <row r="295" spans="2:65" s="1" customFormat="1" ht="24.2" customHeight="1" x14ac:dyDescent="0.2">
      <c r="B295" s="31"/>
      <c r="C295" s="126" t="s">
        <v>483</v>
      </c>
      <c r="D295" s="126" t="s">
        <v>122</v>
      </c>
      <c r="E295" s="127" t="s">
        <v>484</v>
      </c>
      <c r="F295" s="128" t="s">
        <v>485</v>
      </c>
      <c r="G295" s="129" t="s">
        <v>222</v>
      </c>
      <c r="H295" s="130">
        <v>6059.2860000000001</v>
      </c>
      <c r="I295" s="131"/>
      <c r="J295" s="132">
        <f>ROUND(I295*H295,2)</f>
        <v>0</v>
      </c>
      <c r="K295" s="128" t="s">
        <v>126</v>
      </c>
      <c r="L295" s="31"/>
      <c r="M295" s="133" t="s">
        <v>19</v>
      </c>
      <c r="N295" s="134" t="s">
        <v>47</v>
      </c>
      <c r="P295" s="135">
        <f>O295*H295</f>
        <v>0</v>
      </c>
      <c r="Q295" s="135">
        <v>0</v>
      </c>
      <c r="R295" s="135">
        <f>Q295*H295</f>
        <v>0</v>
      </c>
      <c r="S295" s="135">
        <v>0</v>
      </c>
      <c r="T295" s="136">
        <f>S295*H295</f>
        <v>0</v>
      </c>
      <c r="AR295" s="137" t="s">
        <v>127</v>
      </c>
      <c r="AT295" s="137" t="s">
        <v>122</v>
      </c>
      <c r="AU295" s="137" t="s">
        <v>85</v>
      </c>
      <c r="AY295" s="16" t="s">
        <v>120</v>
      </c>
      <c r="BE295" s="138">
        <f>IF(N295="základní",J295,0)</f>
        <v>0</v>
      </c>
      <c r="BF295" s="138">
        <f>IF(N295="snížená",J295,0)</f>
        <v>0</v>
      </c>
      <c r="BG295" s="138">
        <f>IF(N295="zákl. přenesená",J295,0)</f>
        <v>0</v>
      </c>
      <c r="BH295" s="138">
        <f>IF(N295="sníž. přenesená",J295,0)</f>
        <v>0</v>
      </c>
      <c r="BI295" s="138">
        <f>IF(N295="nulová",J295,0)</f>
        <v>0</v>
      </c>
      <c r="BJ295" s="16" t="s">
        <v>81</v>
      </c>
      <c r="BK295" s="138">
        <f>ROUND(I295*H295,2)</f>
        <v>0</v>
      </c>
      <c r="BL295" s="16" t="s">
        <v>127</v>
      </c>
      <c r="BM295" s="137" t="s">
        <v>486</v>
      </c>
    </row>
    <row r="296" spans="2:65" s="1" customFormat="1" x14ac:dyDescent="0.2">
      <c r="B296" s="31"/>
      <c r="D296" s="139" t="s">
        <v>129</v>
      </c>
      <c r="F296" s="140" t="s">
        <v>487</v>
      </c>
      <c r="I296" s="141"/>
      <c r="L296" s="31"/>
      <c r="M296" s="142"/>
      <c r="T296" s="52"/>
      <c r="AT296" s="16" t="s">
        <v>129</v>
      </c>
      <c r="AU296" s="16" t="s">
        <v>85</v>
      </c>
    </row>
    <row r="297" spans="2:65" s="13" customFormat="1" x14ac:dyDescent="0.2">
      <c r="B297" s="150"/>
      <c r="D297" s="144" t="s">
        <v>131</v>
      </c>
      <c r="F297" s="152" t="s">
        <v>488</v>
      </c>
      <c r="H297" s="153">
        <v>6059.2860000000001</v>
      </c>
      <c r="I297" s="154"/>
      <c r="L297" s="150"/>
      <c r="M297" s="155"/>
      <c r="T297" s="156"/>
      <c r="AT297" s="151" t="s">
        <v>131</v>
      </c>
      <c r="AU297" s="151" t="s">
        <v>85</v>
      </c>
      <c r="AV297" s="13" t="s">
        <v>85</v>
      </c>
      <c r="AW297" s="13" t="s">
        <v>4</v>
      </c>
      <c r="AX297" s="13" t="s">
        <v>81</v>
      </c>
      <c r="AY297" s="151" t="s">
        <v>120</v>
      </c>
    </row>
    <row r="298" spans="2:65" s="1" customFormat="1" ht="24.2" customHeight="1" x14ac:dyDescent="0.2">
      <c r="B298" s="31"/>
      <c r="C298" s="126" t="s">
        <v>489</v>
      </c>
      <c r="D298" s="126" t="s">
        <v>122</v>
      </c>
      <c r="E298" s="127" t="s">
        <v>490</v>
      </c>
      <c r="F298" s="128" t="s">
        <v>491</v>
      </c>
      <c r="G298" s="129" t="s">
        <v>222</v>
      </c>
      <c r="H298" s="130">
        <v>112.30500000000001</v>
      </c>
      <c r="I298" s="131"/>
      <c r="J298" s="132">
        <f>ROUND(I298*H298,2)</f>
        <v>0</v>
      </c>
      <c r="K298" s="128" t="s">
        <v>126</v>
      </c>
      <c r="L298" s="31"/>
      <c r="M298" s="133" t="s">
        <v>19</v>
      </c>
      <c r="N298" s="134" t="s">
        <v>47</v>
      </c>
      <c r="P298" s="135">
        <f>O298*H298</f>
        <v>0</v>
      </c>
      <c r="Q298" s="135">
        <v>0</v>
      </c>
      <c r="R298" s="135">
        <f>Q298*H298</f>
        <v>0</v>
      </c>
      <c r="S298" s="135">
        <v>0</v>
      </c>
      <c r="T298" s="136">
        <f>S298*H298</f>
        <v>0</v>
      </c>
      <c r="AR298" s="137" t="s">
        <v>127</v>
      </c>
      <c r="AT298" s="137" t="s">
        <v>122</v>
      </c>
      <c r="AU298" s="137" t="s">
        <v>85</v>
      </c>
      <c r="AY298" s="16" t="s">
        <v>120</v>
      </c>
      <c r="BE298" s="138">
        <f>IF(N298="základní",J298,0)</f>
        <v>0</v>
      </c>
      <c r="BF298" s="138">
        <f>IF(N298="snížená",J298,0)</f>
        <v>0</v>
      </c>
      <c r="BG298" s="138">
        <f>IF(N298="zákl. přenesená",J298,0)</f>
        <v>0</v>
      </c>
      <c r="BH298" s="138">
        <f>IF(N298="sníž. přenesená",J298,0)</f>
        <v>0</v>
      </c>
      <c r="BI298" s="138">
        <f>IF(N298="nulová",J298,0)</f>
        <v>0</v>
      </c>
      <c r="BJ298" s="16" t="s">
        <v>81</v>
      </c>
      <c r="BK298" s="138">
        <f>ROUND(I298*H298,2)</f>
        <v>0</v>
      </c>
      <c r="BL298" s="16" t="s">
        <v>127</v>
      </c>
      <c r="BM298" s="137" t="s">
        <v>492</v>
      </c>
    </row>
    <row r="299" spans="2:65" s="1" customFormat="1" x14ac:dyDescent="0.2">
      <c r="B299" s="31"/>
      <c r="D299" s="139" t="s">
        <v>129</v>
      </c>
      <c r="F299" s="140" t="s">
        <v>493</v>
      </c>
      <c r="I299" s="141"/>
      <c r="L299" s="31"/>
      <c r="M299" s="142"/>
      <c r="T299" s="52"/>
      <c r="AT299" s="16" t="s">
        <v>129</v>
      </c>
      <c r="AU299" s="16" t="s">
        <v>85</v>
      </c>
    </row>
    <row r="300" spans="2:65" s="1" customFormat="1" ht="24.2" customHeight="1" x14ac:dyDescent="0.2">
      <c r="B300" s="31"/>
      <c r="C300" s="126" t="s">
        <v>494</v>
      </c>
      <c r="D300" s="126" t="s">
        <v>122</v>
      </c>
      <c r="E300" s="127" t="s">
        <v>495</v>
      </c>
      <c r="F300" s="128" t="s">
        <v>221</v>
      </c>
      <c r="G300" s="129" t="s">
        <v>222</v>
      </c>
      <c r="H300" s="130">
        <v>498.34</v>
      </c>
      <c r="I300" s="131"/>
      <c r="J300" s="132">
        <f>ROUND(I300*H300,2)</f>
        <v>0</v>
      </c>
      <c r="K300" s="128" t="s">
        <v>126</v>
      </c>
      <c r="L300" s="31"/>
      <c r="M300" s="133" t="s">
        <v>19</v>
      </c>
      <c r="N300" s="134" t="s">
        <v>47</v>
      </c>
      <c r="P300" s="135">
        <f>O300*H300</f>
        <v>0</v>
      </c>
      <c r="Q300" s="135">
        <v>0</v>
      </c>
      <c r="R300" s="135">
        <f>Q300*H300</f>
        <v>0</v>
      </c>
      <c r="S300" s="135">
        <v>0</v>
      </c>
      <c r="T300" s="136">
        <f>S300*H300</f>
        <v>0</v>
      </c>
      <c r="AR300" s="137" t="s">
        <v>127</v>
      </c>
      <c r="AT300" s="137" t="s">
        <v>122</v>
      </c>
      <c r="AU300" s="137" t="s">
        <v>85</v>
      </c>
      <c r="AY300" s="16" t="s">
        <v>120</v>
      </c>
      <c r="BE300" s="138">
        <f>IF(N300="základní",J300,0)</f>
        <v>0</v>
      </c>
      <c r="BF300" s="138">
        <f>IF(N300="snížená",J300,0)</f>
        <v>0</v>
      </c>
      <c r="BG300" s="138">
        <f>IF(N300="zákl. přenesená",J300,0)</f>
        <v>0</v>
      </c>
      <c r="BH300" s="138">
        <f>IF(N300="sníž. přenesená",J300,0)</f>
        <v>0</v>
      </c>
      <c r="BI300" s="138">
        <f>IF(N300="nulová",J300,0)</f>
        <v>0</v>
      </c>
      <c r="BJ300" s="16" t="s">
        <v>81</v>
      </c>
      <c r="BK300" s="138">
        <f>ROUND(I300*H300,2)</f>
        <v>0</v>
      </c>
      <c r="BL300" s="16" t="s">
        <v>127</v>
      </c>
      <c r="BM300" s="137" t="s">
        <v>496</v>
      </c>
    </row>
    <row r="301" spans="2:65" s="1" customFormat="1" x14ac:dyDescent="0.2">
      <c r="B301" s="31"/>
      <c r="D301" s="139" t="s">
        <v>129</v>
      </c>
      <c r="F301" s="140" t="s">
        <v>497</v>
      </c>
      <c r="I301" s="141"/>
      <c r="L301" s="31"/>
      <c r="M301" s="142"/>
      <c r="T301" s="52"/>
      <c r="AT301" s="16" t="s">
        <v>129</v>
      </c>
      <c r="AU301" s="16" t="s">
        <v>85</v>
      </c>
    </row>
    <row r="302" spans="2:65" s="1" customFormat="1" ht="24.2" customHeight="1" x14ac:dyDescent="0.2">
      <c r="B302" s="31"/>
      <c r="C302" s="126" t="s">
        <v>498</v>
      </c>
      <c r="D302" s="126" t="s">
        <v>122</v>
      </c>
      <c r="E302" s="127" t="s">
        <v>499</v>
      </c>
      <c r="F302" s="128" t="s">
        <v>500</v>
      </c>
      <c r="G302" s="129" t="s">
        <v>222</v>
      </c>
      <c r="H302" s="130">
        <v>398.61599999999999</v>
      </c>
      <c r="I302" s="131"/>
      <c r="J302" s="132">
        <f>ROUND(I302*H302,2)</f>
        <v>0</v>
      </c>
      <c r="K302" s="128" t="s">
        <v>126</v>
      </c>
      <c r="L302" s="31"/>
      <c r="M302" s="133" t="s">
        <v>19</v>
      </c>
      <c r="N302" s="134" t="s">
        <v>47</v>
      </c>
      <c r="P302" s="135">
        <f>O302*H302</f>
        <v>0</v>
      </c>
      <c r="Q302" s="135">
        <v>0</v>
      </c>
      <c r="R302" s="135">
        <f>Q302*H302</f>
        <v>0</v>
      </c>
      <c r="S302" s="135">
        <v>0</v>
      </c>
      <c r="T302" s="136">
        <f>S302*H302</f>
        <v>0</v>
      </c>
      <c r="AR302" s="137" t="s">
        <v>127</v>
      </c>
      <c r="AT302" s="137" t="s">
        <v>122</v>
      </c>
      <c r="AU302" s="137" t="s">
        <v>85</v>
      </c>
      <c r="AY302" s="16" t="s">
        <v>120</v>
      </c>
      <c r="BE302" s="138">
        <f>IF(N302="základní",J302,0)</f>
        <v>0</v>
      </c>
      <c r="BF302" s="138">
        <f>IF(N302="snížená",J302,0)</f>
        <v>0</v>
      </c>
      <c r="BG302" s="138">
        <f>IF(N302="zákl. přenesená",J302,0)</f>
        <v>0</v>
      </c>
      <c r="BH302" s="138">
        <f>IF(N302="sníž. přenesená",J302,0)</f>
        <v>0</v>
      </c>
      <c r="BI302" s="138">
        <f>IF(N302="nulová",J302,0)</f>
        <v>0</v>
      </c>
      <c r="BJ302" s="16" t="s">
        <v>81</v>
      </c>
      <c r="BK302" s="138">
        <f>ROUND(I302*H302,2)</f>
        <v>0</v>
      </c>
      <c r="BL302" s="16" t="s">
        <v>127</v>
      </c>
      <c r="BM302" s="137" t="s">
        <v>501</v>
      </c>
    </row>
    <row r="303" spans="2:65" s="1" customFormat="1" x14ac:dyDescent="0.2">
      <c r="B303" s="31"/>
      <c r="D303" s="139" t="s">
        <v>129</v>
      </c>
      <c r="F303" s="140" t="s">
        <v>502</v>
      </c>
      <c r="I303" s="141"/>
      <c r="L303" s="31"/>
      <c r="M303" s="142"/>
      <c r="T303" s="52"/>
      <c r="AT303" s="16" t="s">
        <v>129</v>
      </c>
      <c r="AU303" s="16" t="s">
        <v>85</v>
      </c>
    </row>
    <row r="304" spans="2:65" s="11" customFormat="1" ht="22.7" customHeight="1" x14ac:dyDescent="0.2">
      <c r="B304" s="114"/>
      <c r="D304" s="115" t="s">
        <v>75</v>
      </c>
      <c r="E304" s="124" t="s">
        <v>503</v>
      </c>
      <c r="F304" s="124" t="s">
        <v>504</v>
      </c>
      <c r="I304" s="117"/>
      <c r="J304" s="125">
        <f>BK304</f>
        <v>0</v>
      </c>
      <c r="L304" s="114"/>
      <c r="M304" s="119"/>
      <c r="P304" s="120">
        <f>SUM(P305:P306)</f>
        <v>0</v>
      </c>
      <c r="R304" s="120">
        <f>SUM(R305:R306)</f>
        <v>0</v>
      </c>
      <c r="T304" s="121">
        <f>SUM(T305:T306)</f>
        <v>0</v>
      </c>
      <c r="AR304" s="115" t="s">
        <v>81</v>
      </c>
      <c r="AT304" s="122" t="s">
        <v>75</v>
      </c>
      <c r="AU304" s="122" t="s">
        <v>81</v>
      </c>
      <c r="AY304" s="115" t="s">
        <v>120</v>
      </c>
      <c r="BK304" s="123">
        <f>SUM(BK305:BK306)</f>
        <v>0</v>
      </c>
    </row>
    <row r="305" spans="2:65" s="1" customFormat="1" ht="24.2" customHeight="1" x14ac:dyDescent="0.2">
      <c r="B305" s="31"/>
      <c r="C305" s="126" t="s">
        <v>505</v>
      </c>
      <c r="D305" s="126" t="s">
        <v>122</v>
      </c>
      <c r="E305" s="127" t="s">
        <v>506</v>
      </c>
      <c r="F305" s="128" t="s">
        <v>507</v>
      </c>
      <c r="G305" s="129" t="s">
        <v>222</v>
      </c>
      <c r="H305" s="130">
        <v>385.01499999999999</v>
      </c>
      <c r="I305" s="131"/>
      <c r="J305" s="132">
        <f>ROUND(I305*H305,2)</f>
        <v>0</v>
      </c>
      <c r="K305" s="128" t="s">
        <v>126</v>
      </c>
      <c r="L305" s="31"/>
      <c r="M305" s="133" t="s">
        <v>19</v>
      </c>
      <c r="N305" s="134" t="s">
        <v>47</v>
      </c>
      <c r="P305" s="135">
        <f>O305*H305</f>
        <v>0</v>
      </c>
      <c r="Q305" s="135">
        <v>0</v>
      </c>
      <c r="R305" s="135">
        <f>Q305*H305</f>
        <v>0</v>
      </c>
      <c r="S305" s="135">
        <v>0</v>
      </c>
      <c r="T305" s="136">
        <f>S305*H305</f>
        <v>0</v>
      </c>
      <c r="AR305" s="137" t="s">
        <v>127</v>
      </c>
      <c r="AT305" s="137" t="s">
        <v>122</v>
      </c>
      <c r="AU305" s="137" t="s">
        <v>85</v>
      </c>
      <c r="AY305" s="16" t="s">
        <v>120</v>
      </c>
      <c r="BE305" s="138">
        <f>IF(N305="základní",J305,0)</f>
        <v>0</v>
      </c>
      <c r="BF305" s="138">
        <f>IF(N305="snížená",J305,0)</f>
        <v>0</v>
      </c>
      <c r="BG305" s="138">
        <f>IF(N305="zákl. přenesená",J305,0)</f>
        <v>0</v>
      </c>
      <c r="BH305" s="138">
        <f>IF(N305="sníž. přenesená",J305,0)</f>
        <v>0</v>
      </c>
      <c r="BI305" s="138">
        <f>IF(N305="nulová",J305,0)</f>
        <v>0</v>
      </c>
      <c r="BJ305" s="16" t="s">
        <v>81</v>
      </c>
      <c r="BK305" s="138">
        <f>ROUND(I305*H305,2)</f>
        <v>0</v>
      </c>
      <c r="BL305" s="16" t="s">
        <v>127</v>
      </c>
      <c r="BM305" s="137" t="s">
        <v>508</v>
      </c>
    </row>
    <row r="306" spans="2:65" s="1" customFormat="1" x14ac:dyDescent="0.2">
      <c r="B306" s="31"/>
      <c r="D306" s="139" t="s">
        <v>129</v>
      </c>
      <c r="F306" s="140" t="s">
        <v>509</v>
      </c>
      <c r="I306" s="141"/>
      <c r="L306" s="31"/>
      <c r="M306" s="175"/>
      <c r="N306" s="176"/>
      <c r="O306" s="176"/>
      <c r="P306" s="176"/>
      <c r="Q306" s="176"/>
      <c r="R306" s="176"/>
      <c r="S306" s="176"/>
      <c r="T306" s="177"/>
      <c r="AT306" s="16" t="s">
        <v>129</v>
      </c>
      <c r="AU306" s="16" t="s">
        <v>85</v>
      </c>
    </row>
    <row r="307" spans="2:65" s="1" customFormat="1" ht="6.95" customHeight="1" x14ac:dyDescent="0.2">
      <c r="B307" s="40"/>
      <c r="C307" s="41"/>
      <c r="D307" s="41"/>
      <c r="E307" s="41"/>
      <c r="F307" s="41"/>
      <c r="G307" s="41"/>
      <c r="H307" s="41"/>
      <c r="I307" s="41"/>
      <c r="J307" s="41"/>
      <c r="K307" s="41"/>
      <c r="L307" s="31"/>
    </row>
  </sheetData>
  <sheetProtection algorithmName="SHA-512" hashValue="gN8b4zaOGSFxtLYzocuAKLOg5aspGsDz+FVZZRtAomTqPHoMaM5u2izgt/AcgTEZolXWBvB0zhYD3UhNmoIl3A==" saltValue="kSVDswzy1//7JLScpX/Y8hosPFRFqvFThOUmka7I5KWHG8zNCe3Skud32rZdUnPUKO1D7c5qc5O4CqcS7pUuDg==" spinCount="100000" sheet="1" objects="1" scenarios="1" formatColumns="0" formatRows="0" autoFilter="0"/>
  <autoFilter ref="C87:K306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100-000000000000}"/>
    <hyperlink ref="F97" r:id="rId2" xr:uid="{00000000-0004-0000-0100-000001000000}"/>
    <hyperlink ref="F101" r:id="rId3" xr:uid="{00000000-0004-0000-0100-000002000000}"/>
    <hyperlink ref="F106" r:id="rId4" xr:uid="{00000000-0004-0000-0100-000003000000}"/>
    <hyperlink ref="F111" r:id="rId5" xr:uid="{00000000-0004-0000-0100-000004000000}"/>
    <hyperlink ref="F115" r:id="rId6" xr:uid="{00000000-0004-0000-0100-000005000000}"/>
    <hyperlink ref="F119" r:id="rId7" xr:uid="{00000000-0004-0000-0100-000006000000}"/>
    <hyperlink ref="F121" r:id="rId8" xr:uid="{00000000-0004-0000-0100-000007000000}"/>
    <hyperlink ref="F128" r:id="rId9" xr:uid="{00000000-0004-0000-0100-000008000000}"/>
    <hyperlink ref="F133" r:id="rId10" xr:uid="{00000000-0004-0000-0100-000009000000}"/>
    <hyperlink ref="F137" r:id="rId11" xr:uid="{00000000-0004-0000-0100-00000A000000}"/>
    <hyperlink ref="F141" r:id="rId12" xr:uid="{00000000-0004-0000-0100-00000B000000}"/>
    <hyperlink ref="F145" r:id="rId13" xr:uid="{00000000-0004-0000-0100-00000C000000}"/>
    <hyperlink ref="F149" r:id="rId14" xr:uid="{00000000-0004-0000-0100-00000D000000}"/>
    <hyperlink ref="F152" r:id="rId15" xr:uid="{00000000-0004-0000-0100-00000E000000}"/>
    <hyperlink ref="F155" r:id="rId16" xr:uid="{00000000-0004-0000-0100-00000F000000}"/>
    <hyperlink ref="F157" r:id="rId17" xr:uid="{00000000-0004-0000-0100-000010000000}"/>
    <hyperlink ref="F161" r:id="rId18" xr:uid="{00000000-0004-0000-0100-000011000000}"/>
    <hyperlink ref="F163" r:id="rId19" xr:uid="{00000000-0004-0000-0100-000012000000}"/>
    <hyperlink ref="F173" r:id="rId20" xr:uid="{00000000-0004-0000-0100-000013000000}"/>
    <hyperlink ref="F176" r:id="rId21" xr:uid="{00000000-0004-0000-0100-000014000000}"/>
    <hyperlink ref="F182" r:id="rId22" xr:uid="{00000000-0004-0000-0100-000015000000}"/>
    <hyperlink ref="F192" r:id="rId23" xr:uid="{00000000-0004-0000-0100-000016000000}"/>
    <hyperlink ref="F197" r:id="rId24" xr:uid="{00000000-0004-0000-0100-000017000000}"/>
    <hyperlink ref="F201" r:id="rId25" xr:uid="{00000000-0004-0000-0100-000018000000}"/>
    <hyperlink ref="F205" r:id="rId26" xr:uid="{00000000-0004-0000-0100-000019000000}"/>
    <hyperlink ref="F209" r:id="rId27" xr:uid="{00000000-0004-0000-0100-00001A000000}"/>
    <hyperlink ref="F211" r:id="rId28" xr:uid="{00000000-0004-0000-0100-00001B000000}"/>
    <hyperlink ref="F215" r:id="rId29" xr:uid="{00000000-0004-0000-0100-00001C000000}"/>
    <hyperlink ref="F219" r:id="rId30" xr:uid="{00000000-0004-0000-0100-00001D000000}"/>
    <hyperlink ref="F223" r:id="rId31" xr:uid="{00000000-0004-0000-0100-00001E000000}"/>
    <hyperlink ref="F227" r:id="rId32" xr:uid="{00000000-0004-0000-0100-00001F000000}"/>
    <hyperlink ref="F232" r:id="rId33" xr:uid="{00000000-0004-0000-0100-000020000000}"/>
    <hyperlink ref="F236" r:id="rId34" xr:uid="{00000000-0004-0000-0100-000021000000}"/>
    <hyperlink ref="F244" r:id="rId35" xr:uid="{00000000-0004-0000-0100-000022000000}"/>
    <hyperlink ref="F259" r:id="rId36" xr:uid="{00000000-0004-0000-0100-000023000000}"/>
    <hyperlink ref="F264" r:id="rId37" xr:uid="{00000000-0004-0000-0100-000024000000}"/>
    <hyperlink ref="F274" r:id="rId38" xr:uid="{00000000-0004-0000-0100-000025000000}"/>
    <hyperlink ref="F278" r:id="rId39" xr:uid="{00000000-0004-0000-0100-000026000000}"/>
    <hyperlink ref="F283" r:id="rId40" xr:uid="{00000000-0004-0000-0100-000027000000}"/>
    <hyperlink ref="F287" r:id="rId41" xr:uid="{00000000-0004-0000-0100-000028000000}"/>
    <hyperlink ref="F291" r:id="rId42" xr:uid="{00000000-0004-0000-0100-000029000000}"/>
    <hyperlink ref="F294" r:id="rId43" xr:uid="{00000000-0004-0000-0100-00002A000000}"/>
    <hyperlink ref="F296" r:id="rId44" xr:uid="{00000000-0004-0000-0100-00002B000000}"/>
    <hyperlink ref="F299" r:id="rId45" xr:uid="{00000000-0004-0000-0100-00002C000000}"/>
    <hyperlink ref="F301" r:id="rId46" xr:uid="{00000000-0004-0000-0100-00002D000000}"/>
    <hyperlink ref="F303" r:id="rId47" xr:uid="{00000000-0004-0000-0100-00002E000000}"/>
    <hyperlink ref="F306" r:id="rId48" xr:uid="{00000000-0004-0000-0100-00002F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49"/>
  <headerFooter>
    <oddFooter>&amp;CStrana &amp;P z &amp;N</oddFooter>
  </headerFooter>
  <drawing r:id="rId5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B2:BM95"/>
  <sheetViews>
    <sheetView showGridLines="0" tabSelected="1" topLeftCell="A71" workbookViewId="0">
      <selection activeCell="F98" sqref="F9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6" t="s">
        <v>88</v>
      </c>
    </row>
    <row r="3" spans="2:46" ht="6.95" hidden="1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 x14ac:dyDescent="0.2">
      <c r="B4" s="19"/>
      <c r="D4" s="20" t="s">
        <v>89</v>
      </c>
      <c r="L4" s="19"/>
      <c r="M4" s="84" t="s">
        <v>10</v>
      </c>
      <c r="AT4" s="16" t="s">
        <v>4</v>
      </c>
    </row>
    <row r="5" spans="2:46" ht="6.95" hidden="1" customHeight="1" x14ac:dyDescent="0.2">
      <c r="B5" s="19"/>
      <c r="L5" s="19"/>
    </row>
    <row r="6" spans="2:46" ht="12" hidden="1" customHeight="1" x14ac:dyDescent="0.2">
      <c r="B6" s="19"/>
      <c r="D6" s="26" t="s">
        <v>16</v>
      </c>
      <c r="L6" s="19"/>
    </row>
    <row r="7" spans="2:46" ht="16.5" hidden="1" customHeight="1" x14ac:dyDescent="0.2">
      <c r="B7" s="19"/>
      <c r="E7" s="216" t="str">
        <f>'Rekapitulace stavby'!K6</f>
        <v>Rekonstrukce parkoviště v areálu ZŠ Buzulucká</v>
      </c>
      <c r="F7" s="217"/>
      <c r="G7" s="217"/>
      <c r="H7" s="217"/>
      <c r="L7" s="19"/>
    </row>
    <row r="8" spans="2:46" s="1" customFormat="1" ht="12" hidden="1" customHeight="1" x14ac:dyDescent="0.2">
      <c r="B8" s="31"/>
      <c r="D8" s="26" t="s">
        <v>90</v>
      </c>
      <c r="L8" s="31"/>
    </row>
    <row r="9" spans="2:46" s="1" customFormat="1" ht="16.5" hidden="1" customHeight="1" x14ac:dyDescent="0.2">
      <c r="B9" s="31"/>
      <c r="E9" s="188" t="s">
        <v>510</v>
      </c>
      <c r="F9" s="215"/>
      <c r="G9" s="215"/>
      <c r="H9" s="215"/>
      <c r="L9" s="31"/>
    </row>
    <row r="10" spans="2:46" s="1" customFormat="1" hidden="1" x14ac:dyDescent="0.2">
      <c r="B10" s="31"/>
      <c r="L10" s="31"/>
    </row>
    <row r="11" spans="2:46" s="1" customFormat="1" ht="12" hidden="1" customHeight="1" x14ac:dyDescent="0.2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hidden="1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19. 12. 2025</v>
      </c>
      <c r="L12" s="31"/>
    </row>
    <row r="13" spans="2:46" s="1" customFormat="1" ht="10.7" hidden="1" customHeight="1" x14ac:dyDescent="0.2">
      <c r="B13" s="31"/>
      <c r="L13" s="31"/>
    </row>
    <row r="14" spans="2:46" s="1" customFormat="1" ht="12" hidden="1" customHeight="1" x14ac:dyDescent="0.2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hidden="1" customHeight="1" x14ac:dyDescent="0.2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hidden="1" customHeight="1" x14ac:dyDescent="0.2">
      <c r="B16" s="31"/>
      <c r="L16" s="31"/>
    </row>
    <row r="17" spans="2:12" s="1" customFormat="1" ht="12" hidden="1" customHeight="1" x14ac:dyDescent="0.2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hidden="1" customHeight="1" x14ac:dyDescent="0.2">
      <c r="B18" s="31"/>
      <c r="E18" s="218" t="str">
        <f>'Rekapitulace stavby'!E14</f>
        <v>Vyplň údaj</v>
      </c>
      <c r="F18" s="207"/>
      <c r="G18" s="207"/>
      <c r="H18" s="207"/>
      <c r="I18" s="26" t="s">
        <v>29</v>
      </c>
      <c r="J18" s="27" t="str">
        <f>'Rekapitulace stavby'!AN14</f>
        <v>Vyplň údaj</v>
      </c>
      <c r="L18" s="31"/>
    </row>
    <row r="19" spans="2:12" s="1" customFormat="1" ht="6.95" hidden="1" customHeight="1" x14ac:dyDescent="0.2">
      <c r="B19" s="31"/>
      <c r="L19" s="31"/>
    </row>
    <row r="20" spans="2:12" s="1" customFormat="1" ht="12" hidden="1" customHeight="1" x14ac:dyDescent="0.2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hidden="1" customHeight="1" x14ac:dyDescent="0.2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hidden="1" customHeight="1" x14ac:dyDescent="0.2">
      <c r="B22" s="31"/>
      <c r="L22" s="31"/>
    </row>
    <row r="23" spans="2:12" s="1" customFormat="1" ht="12" hidden="1" customHeight="1" x14ac:dyDescent="0.2">
      <c r="B23" s="31"/>
      <c r="D23" s="26" t="s">
        <v>38</v>
      </c>
      <c r="I23" s="26" t="s">
        <v>26</v>
      </c>
      <c r="J23" s="24" t="s">
        <v>19</v>
      </c>
      <c r="L23" s="31"/>
    </row>
    <row r="24" spans="2:12" s="1" customFormat="1" ht="18" hidden="1" customHeight="1" x14ac:dyDescent="0.2">
      <c r="B24" s="31"/>
      <c r="E24" s="24" t="s">
        <v>39</v>
      </c>
      <c r="I24" s="26" t="s">
        <v>29</v>
      </c>
      <c r="J24" s="24" t="s">
        <v>19</v>
      </c>
      <c r="L24" s="31"/>
    </row>
    <row r="25" spans="2:12" s="1" customFormat="1" ht="6.95" hidden="1" customHeight="1" x14ac:dyDescent="0.2">
      <c r="B25" s="31"/>
      <c r="L25" s="31"/>
    </row>
    <row r="26" spans="2:12" s="1" customFormat="1" ht="12" hidden="1" customHeight="1" x14ac:dyDescent="0.2">
      <c r="B26" s="31"/>
      <c r="D26" s="26" t="s">
        <v>40</v>
      </c>
      <c r="L26" s="31"/>
    </row>
    <row r="27" spans="2:12" s="7" customFormat="1" ht="16.5" hidden="1" customHeight="1" x14ac:dyDescent="0.2">
      <c r="B27" s="85"/>
      <c r="E27" s="211" t="s">
        <v>19</v>
      </c>
      <c r="F27" s="211"/>
      <c r="G27" s="211"/>
      <c r="H27" s="211"/>
      <c r="L27" s="85"/>
    </row>
    <row r="28" spans="2:12" s="1" customFormat="1" ht="6.95" hidden="1" customHeight="1" x14ac:dyDescent="0.2">
      <c r="B28" s="31"/>
      <c r="L28" s="31"/>
    </row>
    <row r="29" spans="2:12" s="1" customFormat="1" ht="6.95" hidden="1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hidden="1" customHeight="1" x14ac:dyDescent="0.2">
      <c r="B30" s="31"/>
      <c r="D30" s="86" t="s">
        <v>42</v>
      </c>
      <c r="J30" s="62">
        <f>ROUND(J83, 2)</f>
        <v>0</v>
      </c>
      <c r="L30" s="31"/>
    </row>
    <row r="31" spans="2:12" s="1" customFormat="1" ht="6.95" hidden="1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hidden="1" customHeight="1" x14ac:dyDescent="0.2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5" hidden="1" customHeight="1" x14ac:dyDescent="0.2">
      <c r="B33" s="31"/>
      <c r="D33" s="51" t="s">
        <v>46</v>
      </c>
      <c r="E33" s="26" t="s">
        <v>47</v>
      </c>
      <c r="F33" s="87">
        <f>ROUND((SUM(BE83:BE94)),  2)</f>
        <v>0</v>
      </c>
      <c r="I33" s="88">
        <v>0.21</v>
      </c>
      <c r="J33" s="87">
        <f>ROUND(((SUM(BE83:BE94))*I33),  2)</f>
        <v>0</v>
      </c>
      <c r="L33" s="31"/>
    </row>
    <row r="34" spans="2:12" s="1" customFormat="1" ht="14.45" hidden="1" customHeight="1" x14ac:dyDescent="0.2">
      <c r="B34" s="31"/>
      <c r="E34" s="26" t="s">
        <v>48</v>
      </c>
      <c r="F34" s="87">
        <f>ROUND((SUM(BF83:BF94)),  2)</f>
        <v>0</v>
      </c>
      <c r="I34" s="88">
        <v>0.12</v>
      </c>
      <c r="J34" s="87">
        <f>ROUND(((SUM(BF83:BF94))*I34),  2)</f>
        <v>0</v>
      </c>
      <c r="L34" s="31"/>
    </row>
    <row r="35" spans="2:12" s="1" customFormat="1" ht="14.45" hidden="1" customHeight="1" x14ac:dyDescent="0.2">
      <c r="B35" s="31"/>
      <c r="E35" s="26" t="s">
        <v>49</v>
      </c>
      <c r="F35" s="87">
        <f>ROUND((SUM(BG83:BG94)),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50</v>
      </c>
      <c r="F36" s="87">
        <f>ROUND((SUM(BH83:BH94)),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51</v>
      </c>
      <c r="F37" s="87">
        <f>ROUND((SUM(BI83:BI94)),  2)</f>
        <v>0</v>
      </c>
      <c r="I37" s="88">
        <v>0</v>
      </c>
      <c r="J37" s="87">
        <f>0</f>
        <v>0</v>
      </c>
      <c r="L37" s="31"/>
    </row>
    <row r="38" spans="2:12" s="1" customFormat="1" ht="6.95" hidden="1" customHeight="1" x14ac:dyDescent="0.2">
      <c r="B38" s="31"/>
      <c r="L38" s="31"/>
    </row>
    <row r="39" spans="2:12" s="1" customFormat="1" ht="25.35" hidden="1" customHeight="1" x14ac:dyDescent="0.2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5" hidden="1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1" spans="2:12" hidden="1" x14ac:dyDescent="0.2"/>
    <row r="42" spans="2:12" hidden="1" x14ac:dyDescent="0.2"/>
    <row r="43" spans="2:12" hidden="1" x14ac:dyDescent="0.2"/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92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16</v>
      </c>
      <c r="L47" s="31"/>
    </row>
    <row r="48" spans="2:12" s="1" customFormat="1" ht="16.5" customHeight="1" x14ac:dyDescent="0.2">
      <c r="B48" s="31"/>
      <c r="E48" s="216" t="str">
        <f>E7</f>
        <v>Rekonstrukce parkoviště v areálu ZŠ Buzulucká</v>
      </c>
      <c r="F48" s="217"/>
      <c r="G48" s="217"/>
      <c r="H48" s="217"/>
      <c r="L48" s="31"/>
    </row>
    <row r="49" spans="2:47" s="1" customFormat="1" ht="12" customHeight="1" x14ac:dyDescent="0.2">
      <c r="B49" s="31"/>
      <c r="C49" s="26" t="s">
        <v>90</v>
      </c>
      <c r="L49" s="31"/>
    </row>
    <row r="50" spans="2:47" s="1" customFormat="1" ht="16.5" customHeight="1" x14ac:dyDescent="0.2">
      <c r="B50" s="31"/>
      <c r="E50" s="188" t="str">
        <f>E9</f>
        <v>VON - Vedlejší a ostatní náklady</v>
      </c>
      <c r="F50" s="215"/>
      <c r="G50" s="215"/>
      <c r="H50" s="215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k.ú. Teplice-Řetenice</v>
      </c>
      <c r="I52" s="26" t="s">
        <v>23</v>
      </c>
      <c r="J52" s="48" t="str">
        <f>IF(J12="","",J12)</f>
        <v>19. 12. 2025</v>
      </c>
      <c r="L52" s="31"/>
    </row>
    <row r="53" spans="2:47" s="1" customFormat="1" ht="6.95" customHeight="1" x14ac:dyDescent="0.2">
      <c r="B53" s="31"/>
      <c r="L53" s="31"/>
    </row>
    <row r="54" spans="2:47" s="1" customFormat="1" ht="25.7" customHeight="1" x14ac:dyDescent="0.2">
      <c r="B54" s="31"/>
      <c r="C54" s="26" t="s">
        <v>25</v>
      </c>
      <c r="F54" s="24" t="str">
        <f>E15</f>
        <v>Statutární město Teplice</v>
      </c>
      <c r="I54" s="26" t="s">
        <v>33</v>
      </c>
      <c r="J54" s="29" t="str">
        <f>E21</f>
        <v xml:space="preserve">PROJEKTY CHLADNÝ s.r.o. </v>
      </c>
      <c r="L54" s="31"/>
    </row>
    <row r="55" spans="2:47" s="1" customFormat="1" ht="15.2" customHeight="1" x14ac:dyDescent="0.2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Ladislav Marek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93</v>
      </c>
      <c r="D57" s="89"/>
      <c r="E57" s="89"/>
      <c r="F57" s="89"/>
      <c r="G57" s="89"/>
      <c r="H57" s="89"/>
      <c r="I57" s="89"/>
      <c r="J57" s="96" t="s">
        <v>94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7" customHeight="1" x14ac:dyDescent="0.2">
      <c r="B59" s="31"/>
      <c r="C59" s="97" t="s">
        <v>74</v>
      </c>
      <c r="J59" s="62">
        <f>J83</f>
        <v>0</v>
      </c>
      <c r="L59" s="31"/>
      <c r="AU59" s="16" t="s">
        <v>95</v>
      </c>
    </row>
    <row r="60" spans="2:47" s="8" customFormat="1" ht="24.95" customHeight="1" x14ac:dyDescent="0.2">
      <c r="B60" s="98"/>
      <c r="D60" s="99" t="s">
        <v>511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9" customFormat="1" ht="19.899999999999999" customHeight="1" x14ac:dyDescent="0.2">
      <c r="B61" s="102"/>
      <c r="D61" s="103" t="s">
        <v>512</v>
      </c>
      <c r="E61" s="104"/>
      <c r="F61" s="104"/>
      <c r="G61" s="104"/>
      <c r="H61" s="104"/>
      <c r="I61" s="104"/>
      <c r="J61" s="105">
        <f>J85</f>
        <v>0</v>
      </c>
      <c r="L61" s="102"/>
    </row>
    <row r="62" spans="2:47" s="9" customFormat="1" ht="19.899999999999999" customHeight="1" x14ac:dyDescent="0.2">
      <c r="B62" s="102"/>
      <c r="D62" s="103" t="s">
        <v>513</v>
      </c>
      <c r="E62" s="104"/>
      <c r="F62" s="104"/>
      <c r="G62" s="104"/>
      <c r="H62" s="104"/>
      <c r="I62" s="104"/>
      <c r="J62" s="105">
        <f>J90</f>
        <v>0</v>
      </c>
      <c r="L62" s="102"/>
    </row>
    <row r="63" spans="2:47" s="9" customFormat="1" ht="19.899999999999999" customHeight="1" x14ac:dyDescent="0.2">
      <c r="B63" s="102"/>
      <c r="D63" s="103" t="s">
        <v>514</v>
      </c>
      <c r="E63" s="104"/>
      <c r="F63" s="104"/>
      <c r="G63" s="104"/>
      <c r="H63" s="104"/>
      <c r="I63" s="104"/>
      <c r="J63" s="105">
        <f>J93</f>
        <v>0</v>
      </c>
      <c r="L63" s="102"/>
    </row>
    <row r="64" spans="2:47" s="1" customFormat="1" ht="21.75" customHeight="1" x14ac:dyDescent="0.2">
      <c r="B64" s="31"/>
      <c r="L64" s="31"/>
    </row>
    <row r="65" spans="2:12" s="1" customFormat="1" ht="6.95" customHeight="1" x14ac:dyDescent="0.2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 x14ac:dyDescent="0.2">
      <c r="B70" s="31"/>
      <c r="C70" s="20" t="s">
        <v>105</v>
      </c>
      <c r="L70" s="31"/>
    </row>
    <row r="71" spans="2:12" s="1" customFormat="1" ht="6.95" customHeight="1" x14ac:dyDescent="0.2">
      <c r="B71" s="31"/>
      <c r="L71" s="31"/>
    </row>
    <row r="72" spans="2:12" s="1" customFormat="1" ht="12" customHeight="1" x14ac:dyDescent="0.2">
      <c r="B72" s="31"/>
      <c r="C72" s="26" t="s">
        <v>16</v>
      </c>
      <c r="L72" s="31"/>
    </row>
    <row r="73" spans="2:12" s="1" customFormat="1" ht="16.5" customHeight="1" x14ac:dyDescent="0.2">
      <c r="B73" s="31"/>
      <c r="E73" s="216" t="str">
        <f>E7</f>
        <v>Rekonstrukce parkoviště v areálu ZŠ Buzulucká</v>
      </c>
      <c r="F73" s="217"/>
      <c r="G73" s="217"/>
      <c r="H73" s="217"/>
      <c r="L73" s="31"/>
    </row>
    <row r="74" spans="2:12" s="1" customFormat="1" ht="12" customHeight="1" x14ac:dyDescent="0.2">
      <c r="B74" s="31"/>
      <c r="C74" s="26" t="s">
        <v>90</v>
      </c>
      <c r="L74" s="31"/>
    </row>
    <row r="75" spans="2:12" s="1" customFormat="1" ht="16.5" customHeight="1" x14ac:dyDescent="0.2">
      <c r="B75" s="31"/>
      <c r="E75" s="188" t="str">
        <f>E9</f>
        <v>VON - Vedlejší a ostatní náklady</v>
      </c>
      <c r="F75" s="215"/>
      <c r="G75" s="215"/>
      <c r="H75" s="215"/>
      <c r="L75" s="31"/>
    </row>
    <row r="76" spans="2:12" s="1" customFormat="1" ht="6.95" customHeight="1" x14ac:dyDescent="0.2">
      <c r="B76" s="31"/>
      <c r="L76" s="31"/>
    </row>
    <row r="77" spans="2:12" s="1" customFormat="1" ht="12" customHeight="1" x14ac:dyDescent="0.2">
      <c r="B77" s="31"/>
      <c r="C77" s="26" t="s">
        <v>21</v>
      </c>
      <c r="F77" s="24" t="str">
        <f>F12</f>
        <v>k.ú. Teplice-Řetenice</v>
      </c>
      <c r="I77" s="26" t="s">
        <v>23</v>
      </c>
      <c r="J77" s="48" t="str">
        <f>IF(J12="","",J12)</f>
        <v>19. 12. 2025</v>
      </c>
      <c r="L77" s="31"/>
    </row>
    <row r="78" spans="2:12" s="1" customFormat="1" ht="6.95" customHeight="1" x14ac:dyDescent="0.2">
      <c r="B78" s="31"/>
      <c r="L78" s="31"/>
    </row>
    <row r="79" spans="2:12" s="1" customFormat="1" ht="25.7" customHeight="1" x14ac:dyDescent="0.2">
      <c r="B79" s="31"/>
      <c r="C79" s="26" t="s">
        <v>25</v>
      </c>
      <c r="F79" s="24" t="str">
        <f>E15</f>
        <v>Statutární město Teplice</v>
      </c>
      <c r="I79" s="26" t="s">
        <v>33</v>
      </c>
      <c r="J79" s="29" t="str">
        <f>E21</f>
        <v xml:space="preserve">PROJEKTY CHLADNÝ s.r.o. </v>
      </c>
      <c r="L79" s="31"/>
    </row>
    <row r="80" spans="2:12" s="1" customFormat="1" ht="15.2" customHeight="1" x14ac:dyDescent="0.2">
      <c r="B80" s="31"/>
      <c r="C80" s="26" t="s">
        <v>31</v>
      </c>
      <c r="F80" s="24" t="str">
        <f>IF(E18="","",E18)</f>
        <v>Vyplň údaj</v>
      </c>
      <c r="I80" s="26" t="s">
        <v>38</v>
      </c>
      <c r="J80" s="29" t="str">
        <f>E24</f>
        <v>Ladislav Marek</v>
      </c>
      <c r="L80" s="31"/>
    </row>
    <row r="81" spans="2:65" s="1" customFormat="1" ht="10.35" customHeight="1" x14ac:dyDescent="0.2">
      <c r="B81" s="31"/>
      <c r="L81" s="31"/>
    </row>
    <row r="82" spans="2:65" s="10" customFormat="1" ht="29.25" customHeight="1" x14ac:dyDescent="0.2">
      <c r="B82" s="106"/>
      <c r="C82" s="107" t="s">
        <v>106</v>
      </c>
      <c r="D82" s="108" t="s">
        <v>61</v>
      </c>
      <c r="E82" s="108" t="s">
        <v>57</v>
      </c>
      <c r="F82" s="108" t="s">
        <v>58</v>
      </c>
      <c r="G82" s="108" t="s">
        <v>107</v>
      </c>
      <c r="H82" s="108" t="s">
        <v>108</v>
      </c>
      <c r="I82" s="108" t="s">
        <v>109</v>
      </c>
      <c r="J82" s="108" t="s">
        <v>94</v>
      </c>
      <c r="K82" s="109" t="s">
        <v>110</v>
      </c>
      <c r="L82" s="106"/>
      <c r="M82" s="55" t="s">
        <v>19</v>
      </c>
      <c r="N82" s="56" t="s">
        <v>46</v>
      </c>
      <c r="O82" s="56" t="s">
        <v>111</v>
      </c>
      <c r="P82" s="56" t="s">
        <v>112</v>
      </c>
      <c r="Q82" s="56" t="s">
        <v>113</v>
      </c>
      <c r="R82" s="56" t="s">
        <v>114</v>
      </c>
      <c r="S82" s="56" t="s">
        <v>115</v>
      </c>
      <c r="T82" s="57" t="s">
        <v>116</v>
      </c>
    </row>
    <row r="83" spans="2:65" s="1" customFormat="1" ht="22.7" customHeight="1" x14ac:dyDescent="0.25">
      <c r="B83" s="31"/>
      <c r="C83" s="60" t="s">
        <v>117</v>
      </c>
      <c r="J83" s="110">
        <f>BK83</f>
        <v>0</v>
      </c>
      <c r="L83" s="31"/>
      <c r="M83" s="58"/>
      <c r="N83" s="49"/>
      <c r="O83" s="49"/>
      <c r="P83" s="111">
        <f>P84</f>
        <v>0</v>
      </c>
      <c r="Q83" s="49"/>
      <c r="R83" s="111">
        <f>R84</f>
        <v>0</v>
      </c>
      <c r="S83" s="49"/>
      <c r="T83" s="112">
        <f>T84</f>
        <v>0</v>
      </c>
      <c r="AT83" s="16" t="s">
        <v>75</v>
      </c>
      <c r="AU83" s="16" t="s">
        <v>95</v>
      </c>
      <c r="BK83" s="113">
        <f>BK84</f>
        <v>0</v>
      </c>
    </row>
    <row r="84" spans="2:65" s="11" customFormat="1" ht="25.9" customHeight="1" x14ac:dyDescent="0.2">
      <c r="B84" s="114"/>
      <c r="D84" s="115" t="s">
        <v>75</v>
      </c>
      <c r="E84" s="116" t="s">
        <v>515</v>
      </c>
      <c r="F84" s="116" t="s">
        <v>516</v>
      </c>
      <c r="I84" s="117"/>
      <c r="J84" s="118">
        <f>BK84</f>
        <v>0</v>
      </c>
      <c r="L84" s="114"/>
      <c r="M84" s="119"/>
      <c r="P84" s="120">
        <f>P85+P90+P93</f>
        <v>0</v>
      </c>
      <c r="R84" s="120">
        <f>R85+R90+R93</f>
        <v>0</v>
      </c>
      <c r="T84" s="121">
        <f>T85+T90+T93</f>
        <v>0</v>
      </c>
      <c r="AR84" s="115" t="s">
        <v>153</v>
      </c>
      <c r="AT84" s="122" t="s">
        <v>75</v>
      </c>
      <c r="AU84" s="122" t="s">
        <v>76</v>
      </c>
      <c r="AY84" s="115" t="s">
        <v>120</v>
      </c>
      <c r="BK84" s="123">
        <f>BK85+BK90+BK93</f>
        <v>0</v>
      </c>
    </row>
    <row r="85" spans="2:65" s="11" customFormat="1" ht="22.7" customHeight="1" x14ac:dyDescent="0.2">
      <c r="B85" s="114"/>
      <c r="D85" s="115" t="s">
        <v>75</v>
      </c>
      <c r="E85" s="124" t="s">
        <v>517</v>
      </c>
      <c r="F85" s="124" t="s">
        <v>518</v>
      </c>
      <c r="I85" s="117"/>
      <c r="J85" s="125">
        <f>BK85</f>
        <v>0</v>
      </c>
      <c r="L85" s="114"/>
      <c r="M85" s="119"/>
      <c r="P85" s="120">
        <f>SUM(P86:P89)</f>
        <v>0</v>
      </c>
      <c r="R85" s="120">
        <f>SUM(R86:R89)</f>
        <v>0</v>
      </c>
      <c r="T85" s="121">
        <f>SUM(T86:T89)</f>
        <v>0</v>
      </c>
      <c r="AR85" s="115" t="s">
        <v>153</v>
      </c>
      <c r="AT85" s="122" t="s">
        <v>75</v>
      </c>
      <c r="AU85" s="122" t="s">
        <v>81</v>
      </c>
      <c r="AY85" s="115" t="s">
        <v>120</v>
      </c>
      <c r="BK85" s="123">
        <f>SUM(BK86:BK89)</f>
        <v>0</v>
      </c>
    </row>
    <row r="86" spans="2:65" s="1" customFormat="1" ht="16.5" customHeight="1" x14ac:dyDescent="0.2">
      <c r="B86" s="31"/>
      <c r="C86" s="126" t="s">
        <v>81</v>
      </c>
      <c r="D86" s="126" t="s">
        <v>122</v>
      </c>
      <c r="E86" s="127" t="s">
        <v>519</v>
      </c>
      <c r="F86" s="128" t="s">
        <v>520</v>
      </c>
      <c r="G86" s="129" t="s">
        <v>521</v>
      </c>
      <c r="H86" s="130">
        <v>1</v>
      </c>
      <c r="I86" s="131"/>
      <c r="J86" s="132">
        <f>ROUND(I86*H86,2)</f>
        <v>0</v>
      </c>
      <c r="K86" s="128" t="s">
        <v>19</v>
      </c>
      <c r="L86" s="31"/>
      <c r="M86" s="133" t="s">
        <v>19</v>
      </c>
      <c r="N86" s="134" t="s">
        <v>47</v>
      </c>
      <c r="P86" s="135">
        <f>O86*H86</f>
        <v>0</v>
      </c>
      <c r="Q86" s="135">
        <v>0</v>
      </c>
      <c r="R86" s="135">
        <f>Q86*H86</f>
        <v>0</v>
      </c>
      <c r="S86" s="135">
        <v>0</v>
      </c>
      <c r="T86" s="136">
        <f>S86*H86</f>
        <v>0</v>
      </c>
      <c r="AR86" s="137" t="s">
        <v>522</v>
      </c>
      <c r="AT86" s="137" t="s">
        <v>122</v>
      </c>
      <c r="AU86" s="137" t="s">
        <v>85</v>
      </c>
      <c r="AY86" s="16" t="s">
        <v>120</v>
      </c>
      <c r="BE86" s="138">
        <f>IF(N86="základní",J86,0)</f>
        <v>0</v>
      </c>
      <c r="BF86" s="138">
        <f>IF(N86="snížená",J86,0)</f>
        <v>0</v>
      </c>
      <c r="BG86" s="138">
        <f>IF(N86="zákl. přenesená",J86,0)</f>
        <v>0</v>
      </c>
      <c r="BH86" s="138">
        <f>IF(N86="sníž. přenesená",J86,0)</f>
        <v>0</v>
      </c>
      <c r="BI86" s="138">
        <f>IF(N86="nulová",J86,0)</f>
        <v>0</v>
      </c>
      <c r="BJ86" s="16" t="s">
        <v>81</v>
      </c>
      <c r="BK86" s="138">
        <f>ROUND(I86*H86,2)</f>
        <v>0</v>
      </c>
      <c r="BL86" s="16" t="s">
        <v>522</v>
      </c>
      <c r="BM86" s="137" t="s">
        <v>523</v>
      </c>
    </row>
    <row r="87" spans="2:65" s="1" customFormat="1" ht="16.5" customHeight="1" x14ac:dyDescent="0.2">
      <c r="B87" s="31"/>
      <c r="C87" s="126" t="s">
        <v>85</v>
      </c>
      <c r="D87" s="126" t="s">
        <v>122</v>
      </c>
      <c r="E87" s="127" t="s">
        <v>524</v>
      </c>
      <c r="F87" s="128" t="s">
        <v>525</v>
      </c>
      <c r="G87" s="129" t="s">
        <v>521</v>
      </c>
      <c r="H87" s="130">
        <v>1</v>
      </c>
      <c r="I87" s="131"/>
      <c r="J87" s="132">
        <f>ROUND(I87*H87,2)</f>
        <v>0</v>
      </c>
      <c r="K87" s="128" t="s">
        <v>19</v>
      </c>
      <c r="L87" s="31"/>
      <c r="M87" s="133" t="s">
        <v>19</v>
      </c>
      <c r="N87" s="134" t="s">
        <v>47</v>
      </c>
      <c r="P87" s="135">
        <f>O87*H87</f>
        <v>0</v>
      </c>
      <c r="Q87" s="135">
        <v>0</v>
      </c>
      <c r="R87" s="135">
        <f>Q87*H87</f>
        <v>0</v>
      </c>
      <c r="S87" s="135">
        <v>0</v>
      </c>
      <c r="T87" s="136">
        <f>S87*H87</f>
        <v>0</v>
      </c>
      <c r="AR87" s="137" t="s">
        <v>522</v>
      </c>
      <c r="AT87" s="137" t="s">
        <v>122</v>
      </c>
      <c r="AU87" s="137" t="s">
        <v>85</v>
      </c>
      <c r="AY87" s="16" t="s">
        <v>120</v>
      </c>
      <c r="BE87" s="138">
        <f>IF(N87="základní",J87,0)</f>
        <v>0</v>
      </c>
      <c r="BF87" s="138">
        <f>IF(N87="snížená",J87,0)</f>
        <v>0</v>
      </c>
      <c r="BG87" s="138">
        <f>IF(N87="zákl. přenesená",J87,0)</f>
        <v>0</v>
      </c>
      <c r="BH87" s="138">
        <f>IF(N87="sníž. přenesená",J87,0)</f>
        <v>0</v>
      </c>
      <c r="BI87" s="138">
        <f>IF(N87="nulová",J87,0)</f>
        <v>0</v>
      </c>
      <c r="BJ87" s="16" t="s">
        <v>81</v>
      </c>
      <c r="BK87" s="138">
        <f>ROUND(I87*H87,2)</f>
        <v>0</v>
      </c>
      <c r="BL87" s="16" t="s">
        <v>522</v>
      </c>
      <c r="BM87" s="137" t="s">
        <v>526</v>
      </c>
    </row>
    <row r="88" spans="2:65" s="1" customFormat="1" ht="16.5" customHeight="1" x14ac:dyDescent="0.2">
      <c r="B88" s="31"/>
      <c r="C88" s="126">
        <v>3</v>
      </c>
      <c r="D88" s="126" t="s">
        <v>122</v>
      </c>
      <c r="E88" s="127" t="s">
        <v>527</v>
      </c>
      <c r="F88" s="128" t="s">
        <v>528</v>
      </c>
      <c r="G88" s="129" t="s">
        <v>521</v>
      </c>
      <c r="H88" s="130">
        <v>1</v>
      </c>
      <c r="I88" s="131"/>
      <c r="J88" s="132">
        <f>ROUND(I88*H88,2)</f>
        <v>0</v>
      </c>
      <c r="K88" s="128" t="s">
        <v>19</v>
      </c>
      <c r="L88" s="31"/>
      <c r="M88" s="133" t="s">
        <v>19</v>
      </c>
      <c r="N88" s="134" t="s">
        <v>47</v>
      </c>
      <c r="P88" s="135">
        <f>O88*H88</f>
        <v>0</v>
      </c>
      <c r="Q88" s="135">
        <v>0</v>
      </c>
      <c r="R88" s="135">
        <f>Q88*H88</f>
        <v>0</v>
      </c>
      <c r="S88" s="135">
        <v>0</v>
      </c>
      <c r="T88" s="136">
        <f>S88*H88</f>
        <v>0</v>
      </c>
      <c r="AR88" s="137" t="s">
        <v>522</v>
      </c>
      <c r="AT88" s="137" t="s">
        <v>122</v>
      </c>
      <c r="AU88" s="137" t="s">
        <v>85</v>
      </c>
      <c r="AY88" s="16" t="s">
        <v>120</v>
      </c>
      <c r="BE88" s="138">
        <f>IF(N88="základní",J88,0)</f>
        <v>0</v>
      </c>
      <c r="BF88" s="138">
        <f>IF(N88="snížená",J88,0)</f>
        <v>0</v>
      </c>
      <c r="BG88" s="138">
        <f>IF(N88="zákl. přenesená",J88,0)</f>
        <v>0</v>
      </c>
      <c r="BH88" s="138">
        <f>IF(N88="sníž. přenesená",J88,0)</f>
        <v>0</v>
      </c>
      <c r="BI88" s="138">
        <f>IF(N88="nulová",J88,0)</f>
        <v>0</v>
      </c>
      <c r="BJ88" s="16" t="s">
        <v>81</v>
      </c>
      <c r="BK88" s="138">
        <f>ROUND(I88*H88,2)</f>
        <v>0</v>
      </c>
      <c r="BL88" s="16" t="s">
        <v>522</v>
      </c>
      <c r="BM88" s="137" t="s">
        <v>529</v>
      </c>
    </row>
    <row r="89" spans="2:65" s="1" customFormat="1" ht="87.75" x14ac:dyDescent="0.2">
      <c r="B89" s="31"/>
      <c r="D89" s="144" t="s">
        <v>455</v>
      </c>
      <c r="F89" s="174" t="s">
        <v>530</v>
      </c>
      <c r="I89" s="141"/>
      <c r="L89" s="31"/>
      <c r="M89" s="142"/>
      <c r="T89" s="52"/>
      <c r="AT89" s="16" t="s">
        <v>455</v>
      </c>
      <c r="AU89" s="16" t="s">
        <v>85</v>
      </c>
    </row>
    <row r="90" spans="2:65" s="11" customFormat="1" ht="22.7" customHeight="1" x14ac:dyDescent="0.2">
      <c r="B90" s="114"/>
      <c r="D90" s="115" t="s">
        <v>75</v>
      </c>
      <c r="E90" s="124" t="s">
        <v>531</v>
      </c>
      <c r="F90" s="124" t="s">
        <v>532</v>
      </c>
      <c r="I90" s="117"/>
      <c r="J90" s="125">
        <f>BK90</f>
        <v>0</v>
      </c>
      <c r="L90" s="114"/>
      <c r="M90" s="119"/>
      <c r="P90" s="120">
        <f>SUM(P91:P92)</f>
        <v>0</v>
      </c>
      <c r="R90" s="120">
        <f>SUM(R91:R92)</f>
        <v>0</v>
      </c>
      <c r="T90" s="121">
        <f>SUM(T91:T92)</f>
        <v>0</v>
      </c>
      <c r="AR90" s="115" t="s">
        <v>153</v>
      </c>
      <c r="AT90" s="122" t="s">
        <v>75</v>
      </c>
      <c r="AU90" s="122" t="s">
        <v>81</v>
      </c>
      <c r="AY90" s="115" t="s">
        <v>120</v>
      </c>
      <c r="BK90" s="123">
        <f>SUM(BK91:BK92)</f>
        <v>0</v>
      </c>
    </row>
    <row r="91" spans="2:65" s="1" customFormat="1" ht="16.5" customHeight="1" x14ac:dyDescent="0.2">
      <c r="B91" s="31"/>
      <c r="C91" s="126">
        <v>4</v>
      </c>
      <c r="D91" s="126" t="s">
        <v>122</v>
      </c>
      <c r="E91" s="127" t="s">
        <v>533</v>
      </c>
      <c r="F91" s="128" t="s">
        <v>532</v>
      </c>
      <c r="G91" s="129" t="s">
        <v>521</v>
      </c>
      <c r="H91" s="130">
        <v>1</v>
      </c>
      <c r="I91" s="131"/>
      <c r="J91" s="132">
        <f>ROUND(I91*H91,2)</f>
        <v>0</v>
      </c>
      <c r="K91" s="128" t="s">
        <v>19</v>
      </c>
      <c r="L91" s="31"/>
      <c r="M91" s="133" t="s">
        <v>19</v>
      </c>
      <c r="N91" s="134" t="s">
        <v>47</v>
      </c>
      <c r="P91" s="135">
        <f>O91*H91</f>
        <v>0</v>
      </c>
      <c r="Q91" s="135">
        <v>0</v>
      </c>
      <c r="R91" s="135">
        <f>Q91*H91</f>
        <v>0</v>
      </c>
      <c r="S91" s="135">
        <v>0</v>
      </c>
      <c r="T91" s="136">
        <f>S91*H91</f>
        <v>0</v>
      </c>
      <c r="AR91" s="137" t="s">
        <v>522</v>
      </c>
      <c r="AT91" s="137" t="s">
        <v>122</v>
      </c>
      <c r="AU91" s="137" t="s">
        <v>85</v>
      </c>
      <c r="AY91" s="16" t="s">
        <v>120</v>
      </c>
      <c r="BE91" s="138">
        <f>IF(N91="základní",J91,0)</f>
        <v>0</v>
      </c>
      <c r="BF91" s="138">
        <f>IF(N91="snížená",J91,0)</f>
        <v>0</v>
      </c>
      <c r="BG91" s="138">
        <f>IF(N91="zákl. přenesená",J91,0)</f>
        <v>0</v>
      </c>
      <c r="BH91" s="138">
        <f>IF(N91="sníž. přenesená",J91,0)</f>
        <v>0</v>
      </c>
      <c r="BI91" s="138">
        <f>IF(N91="nulová",J91,0)</f>
        <v>0</v>
      </c>
      <c r="BJ91" s="16" t="s">
        <v>81</v>
      </c>
      <c r="BK91" s="138">
        <f>ROUND(I91*H91,2)</f>
        <v>0</v>
      </c>
      <c r="BL91" s="16" t="s">
        <v>522</v>
      </c>
      <c r="BM91" s="137" t="s">
        <v>534</v>
      </c>
    </row>
    <row r="92" spans="2:65" s="1" customFormat="1" ht="16.5" customHeight="1" x14ac:dyDescent="0.2">
      <c r="B92" s="31"/>
      <c r="C92" s="126">
        <v>5</v>
      </c>
      <c r="D92" s="126" t="s">
        <v>122</v>
      </c>
      <c r="E92" s="127" t="s">
        <v>535</v>
      </c>
      <c r="F92" s="128" t="s">
        <v>536</v>
      </c>
      <c r="G92" s="129" t="s">
        <v>521</v>
      </c>
      <c r="H92" s="130">
        <v>1</v>
      </c>
      <c r="I92" s="131"/>
      <c r="J92" s="132">
        <f>ROUND(I92*H92,2)</f>
        <v>0</v>
      </c>
      <c r="K92" s="128" t="s">
        <v>19</v>
      </c>
      <c r="L92" s="31"/>
      <c r="M92" s="133" t="s">
        <v>19</v>
      </c>
      <c r="N92" s="134" t="s">
        <v>47</v>
      </c>
      <c r="P92" s="135">
        <f>O92*H92</f>
        <v>0</v>
      </c>
      <c r="Q92" s="135">
        <v>0</v>
      </c>
      <c r="R92" s="135">
        <f>Q92*H92</f>
        <v>0</v>
      </c>
      <c r="S92" s="135">
        <v>0</v>
      </c>
      <c r="T92" s="136">
        <f>S92*H92</f>
        <v>0</v>
      </c>
      <c r="AR92" s="137" t="s">
        <v>522</v>
      </c>
      <c r="AT92" s="137" t="s">
        <v>122</v>
      </c>
      <c r="AU92" s="137" t="s">
        <v>85</v>
      </c>
      <c r="AY92" s="16" t="s">
        <v>120</v>
      </c>
      <c r="BE92" s="138">
        <f>IF(N92="základní",J92,0)</f>
        <v>0</v>
      </c>
      <c r="BF92" s="138">
        <f>IF(N92="snížená",J92,0)</f>
        <v>0</v>
      </c>
      <c r="BG92" s="138">
        <f>IF(N92="zákl. přenesená",J92,0)</f>
        <v>0</v>
      </c>
      <c r="BH92" s="138">
        <f>IF(N92="sníž. přenesená",J92,0)</f>
        <v>0</v>
      </c>
      <c r="BI92" s="138">
        <f>IF(N92="nulová",J92,0)</f>
        <v>0</v>
      </c>
      <c r="BJ92" s="16" t="s">
        <v>81</v>
      </c>
      <c r="BK92" s="138">
        <f>ROUND(I92*H92,2)</f>
        <v>0</v>
      </c>
      <c r="BL92" s="16" t="s">
        <v>522</v>
      </c>
      <c r="BM92" s="137" t="s">
        <v>537</v>
      </c>
    </row>
    <row r="93" spans="2:65" s="11" customFormat="1" ht="22.7" customHeight="1" x14ac:dyDescent="0.2">
      <c r="B93" s="114"/>
      <c r="D93" s="115" t="s">
        <v>75</v>
      </c>
      <c r="E93" s="124" t="s">
        <v>538</v>
      </c>
      <c r="F93" s="124" t="s">
        <v>539</v>
      </c>
      <c r="I93" s="117"/>
      <c r="J93" s="125">
        <f>BK93</f>
        <v>0</v>
      </c>
      <c r="L93" s="114"/>
      <c r="M93" s="119"/>
      <c r="P93" s="120">
        <f>SUM(P94:P94)</f>
        <v>0</v>
      </c>
      <c r="R93" s="120">
        <f>SUM(R94:R94)</f>
        <v>0</v>
      </c>
      <c r="T93" s="121">
        <f>SUM(T94:T94)</f>
        <v>0</v>
      </c>
      <c r="AR93" s="115" t="s">
        <v>153</v>
      </c>
      <c r="AT93" s="122" t="s">
        <v>75</v>
      </c>
      <c r="AU93" s="122" t="s">
        <v>81</v>
      </c>
      <c r="AY93" s="115" t="s">
        <v>120</v>
      </c>
      <c r="BK93" s="123">
        <f>SUM(BK94:BK94)</f>
        <v>0</v>
      </c>
    </row>
    <row r="94" spans="2:65" s="1" customFormat="1" ht="16.5" customHeight="1" x14ac:dyDescent="0.2">
      <c r="B94" s="31"/>
      <c r="C94" s="126">
        <v>6</v>
      </c>
      <c r="D94" s="126" t="s">
        <v>122</v>
      </c>
      <c r="E94" s="127" t="s">
        <v>540</v>
      </c>
      <c r="F94" s="128" t="s">
        <v>541</v>
      </c>
      <c r="G94" s="129" t="s">
        <v>542</v>
      </c>
      <c r="H94" s="130">
        <v>6</v>
      </c>
      <c r="I94" s="131"/>
      <c r="J94" s="132">
        <f>ROUND(I94*H94,2)</f>
        <v>0</v>
      </c>
      <c r="K94" s="128" t="s">
        <v>19</v>
      </c>
      <c r="L94" s="31"/>
      <c r="M94" s="133" t="s">
        <v>19</v>
      </c>
      <c r="N94" s="134" t="s">
        <v>47</v>
      </c>
      <c r="P94" s="135">
        <f>O94*H94</f>
        <v>0</v>
      </c>
      <c r="Q94" s="135">
        <v>0</v>
      </c>
      <c r="R94" s="135">
        <f>Q94*H94</f>
        <v>0</v>
      </c>
      <c r="S94" s="135">
        <v>0</v>
      </c>
      <c r="T94" s="136">
        <f>S94*H94</f>
        <v>0</v>
      </c>
      <c r="AR94" s="137" t="s">
        <v>522</v>
      </c>
      <c r="AT94" s="137" t="s">
        <v>122</v>
      </c>
      <c r="AU94" s="137" t="s">
        <v>85</v>
      </c>
      <c r="AY94" s="16" t="s">
        <v>120</v>
      </c>
      <c r="BE94" s="138">
        <f>IF(N94="základní",J94,0)</f>
        <v>0</v>
      </c>
      <c r="BF94" s="138">
        <f>IF(N94="snížená",J94,0)</f>
        <v>0</v>
      </c>
      <c r="BG94" s="138">
        <f>IF(N94="zákl. přenesená",J94,0)</f>
        <v>0</v>
      </c>
      <c r="BH94" s="138">
        <f>IF(N94="sníž. přenesená",J94,0)</f>
        <v>0</v>
      </c>
      <c r="BI94" s="138">
        <f>IF(N94="nulová",J94,0)</f>
        <v>0</v>
      </c>
      <c r="BJ94" s="16" t="s">
        <v>81</v>
      </c>
      <c r="BK94" s="138">
        <f>ROUND(I94*H94,2)</f>
        <v>0</v>
      </c>
      <c r="BL94" s="16" t="s">
        <v>522</v>
      </c>
      <c r="BM94" s="137" t="s">
        <v>543</v>
      </c>
    </row>
    <row r="95" spans="2:65" s="1" customFormat="1" ht="6.95" customHeight="1" x14ac:dyDescent="0.2"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31"/>
    </row>
  </sheetData>
  <sheetProtection algorithmName="SHA-512" hashValue="Jd8UI4rWFNcqHvJKhZ8jbGXyxDtweMbVlA4Zv4000NN3gTiXwinA5jyUaC6Em5m6Vn3W/sHhiXZFXCQRMkww+Q==" saltValue="slW7woBkW6hy5ZXf8s0z5Q==" spinCount="100000" sheet="1" objects="1" scenarios="1"/>
  <autoFilter ref="C82:K94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Rekonstrukce parkoviště</vt:lpstr>
      <vt:lpstr>VON - Vedlejší a ostatní ...</vt:lpstr>
      <vt:lpstr>'1 - Rekonstrukce parkoviště'!Názvy_tisku</vt:lpstr>
      <vt:lpstr>'Rekapitulace stavby'!Názvy_tisku</vt:lpstr>
      <vt:lpstr>'VON - Vedlejší a ostatní ...'!Názvy_tisku</vt:lpstr>
      <vt:lpstr>'1 - Rekonstrukce parkoviště'!Oblast_tisku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Matějka Ondřej Ing.</cp:lastModifiedBy>
  <cp:lastPrinted>2025-12-22T11:57:13Z</cp:lastPrinted>
  <dcterms:created xsi:type="dcterms:W3CDTF">2025-12-19T10:35:04Z</dcterms:created>
  <dcterms:modified xsi:type="dcterms:W3CDTF">2026-01-20T08:49:08Z</dcterms:modified>
</cp:coreProperties>
</file>